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ink/ink1.xml" ContentType="application/inkml+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aters\Desktop\Financial Services Forms\"/>
    </mc:Choice>
  </mc:AlternateContent>
  <xr:revisionPtr revIDLastSave="0" documentId="13_ncr:1_{B7CF9337-D662-4C3F-B63E-96DC972F9068}" xr6:coauthVersionLast="47" xr6:coauthVersionMax="47" xr10:uidLastSave="{00000000-0000-0000-0000-000000000000}"/>
  <bookViews>
    <workbookView xWindow="-120" yWindow="-120" windowWidth="29040" windowHeight="15990"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_xlnm.Print_Area" localSheetId="1">'Travel Claim Worksheet'!$B$1:$Y$35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8" l="1"/>
  <c r="Y13" i="8"/>
  <c r="P13" i="8" l="1"/>
  <c r="F21" i="8"/>
  <c r="F22" i="8"/>
  <c r="F23" i="8"/>
  <c r="F24" i="8"/>
  <c r="E21" i="8"/>
  <c r="E22" i="8"/>
  <c r="E23" i="8"/>
  <c r="E24" i="8"/>
  <c r="S21" i="8"/>
  <c r="S22" i="8"/>
  <c r="S23" i="8"/>
  <c r="S24" i="8"/>
  <c r="F15" i="8"/>
  <c r="F16" i="8"/>
  <c r="F17" i="8"/>
  <c r="F18" i="8"/>
  <c r="F19" i="8"/>
  <c r="F20" i="8"/>
  <c r="F25" i="8"/>
  <c r="F26" i="8"/>
  <c r="F27" i="8"/>
  <c r="F28" i="8"/>
  <c r="F29" i="8"/>
  <c r="Q13" i="8"/>
  <c r="O13" i="8"/>
  <c r="M13" i="8"/>
  <c r="N13" i="8"/>
  <c r="R13" i="8"/>
  <c r="E27" i="8"/>
  <c r="E28" i="8"/>
  <c r="E29" i="8"/>
  <c r="S27" i="8"/>
  <c r="S28" i="8"/>
  <c r="S29" i="8"/>
  <c r="E25" i="8"/>
  <c r="E26" i="8"/>
  <c r="S25" i="8"/>
  <c r="S26" i="8"/>
  <c r="E15" i="8"/>
  <c r="E16" i="8"/>
  <c r="E17" i="8"/>
  <c r="E18" i="8"/>
  <c r="E19" i="8"/>
  <c r="E20" i="8"/>
  <c r="S20" i="8"/>
  <c r="S19" i="8" l="1"/>
  <c r="U19" i="8"/>
  <c r="W19" i="8"/>
  <c r="T19" i="8"/>
  <c r="V19" i="8"/>
  <c r="T22" i="8"/>
  <c r="W22" i="8"/>
  <c r="U22" i="8"/>
  <c r="V22" i="8"/>
  <c r="W21" i="8"/>
  <c r="T21" i="8"/>
  <c r="U21" i="8"/>
  <c r="V21" i="8"/>
  <c r="W28" i="8"/>
  <c r="T28" i="8"/>
  <c r="U28" i="8"/>
  <c r="V28" i="8"/>
  <c r="T27" i="8"/>
  <c r="U27" i="8"/>
  <c r="V27" i="8"/>
  <c r="W27" i="8"/>
  <c r="W23" i="8"/>
  <c r="T23" i="8"/>
  <c r="V23" i="8"/>
  <c r="U23" i="8"/>
  <c r="S18" i="8"/>
  <c r="T18" i="8"/>
  <c r="U18" i="8"/>
  <c r="V18" i="8"/>
  <c r="W18" i="8"/>
  <c r="S17" i="8"/>
  <c r="U17" i="8"/>
  <c r="V17" i="8"/>
  <c r="T17" i="8"/>
  <c r="W17" i="8"/>
  <c r="T26" i="8"/>
  <c r="U26" i="8"/>
  <c r="W26" i="8"/>
  <c r="V26" i="8"/>
  <c r="T20" i="8"/>
  <c r="U20" i="8"/>
  <c r="V20" i="8"/>
  <c r="W20" i="8"/>
  <c r="S16" i="8"/>
  <c r="V16" i="8"/>
  <c r="W16" i="8"/>
  <c r="U16" i="8"/>
  <c r="T16" i="8"/>
  <c r="T29" i="8"/>
  <c r="U29" i="8"/>
  <c r="V29" i="8"/>
  <c r="W29" i="8"/>
  <c r="S15" i="8"/>
  <c r="T15" i="8" s="1"/>
  <c r="U25" i="8"/>
  <c r="T25" i="8"/>
  <c r="V25" i="8"/>
  <c r="W25" i="8"/>
  <c r="V24" i="8"/>
  <c r="T24" i="8"/>
  <c r="U24" i="8"/>
  <c r="W24"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L21" i="8" l="1"/>
  <c r="X21" i="8" s="1"/>
  <c r="L22" i="8"/>
  <c r="X22" i="8" s="1"/>
  <c r="L28" i="8"/>
  <c r="X28" i="8" s="1"/>
  <c r="L23" i="8"/>
  <c r="X23" i="8" s="1"/>
  <c r="L24" i="8"/>
  <c r="X24" i="8" s="1"/>
  <c r="L26" i="8"/>
  <c r="X26" i="8" s="1"/>
  <c r="L19" i="8"/>
  <c r="X19" i="8" s="1"/>
  <c r="L27" i="8"/>
  <c r="X27" i="8" s="1"/>
  <c r="L29" i="8"/>
  <c r="X29" i="8" s="1"/>
  <c r="L25" i="8"/>
  <c r="X25" i="8" s="1"/>
  <c r="L18" i="8"/>
  <c r="X18" i="8" s="1"/>
  <c r="L20" i="8"/>
  <c r="X20" i="8" s="1"/>
  <c r="L17" i="8"/>
  <c r="X17" i="8" s="1"/>
  <c r="L16" i="8"/>
  <c r="U15" i="8"/>
  <c r="W15" i="8"/>
  <c r="V15" i="8"/>
  <c r="L15" i="8" l="1"/>
  <c r="X15" i="8" s="1"/>
  <c r="X16" i="8"/>
  <c r="L13" i="8" l="1"/>
  <c r="X13" i="8" s="1"/>
  <c r="X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L4" authorId="0" shapeId="0" xr:uid="{76260146-FC62-47A4-8445-C35DA30C8AB0}">
      <text>
        <r>
          <rPr>
            <b/>
            <sz val="9"/>
            <color indexed="81"/>
            <rFont val="Tahoma"/>
            <family val="2"/>
          </rPr>
          <t>Windows User:</t>
        </r>
        <r>
          <rPr>
            <sz val="9"/>
            <color indexed="81"/>
            <rFont val="Tahoma"/>
            <family val="2"/>
          </rPr>
          <t xml:space="preserve">
If attended a conferece or meeting, schedule must be attached. Please do not include link as links become inactive</t>
        </r>
      </text>
    </comment>
  </commentList>
</comments>
</file>

<file path=xl/sharedStrings.xml><?xml version="1.0" encoding="utf-8"?>
<sst xmlns="http://schemas.openxmlformats.org/spreadsheetml/2006/main" count="114" uniqueCount="101">
  <si>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</si>
  <si>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</si>
  <si>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</si>
  <si>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</si>
  <si>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</si>
  <si>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</si>
  <si>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</si>
  <si>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</si>
  <si>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</si>
  <si>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</si>
  <si>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</si>
  <si>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</si>
  <si>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</si>
  <si>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</si>
  <si>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</si>
  <si>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</si>
  <si>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</si>
  <si>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</si>
  <si>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</si>
  <si>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</si>
  <si>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</si>
  <si>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</si>
  <si>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</si>
  <si>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</si>
  <si>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</si>
  <si>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</si>
  <si>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Domestic Ranges (updated 10/19/2023)</t>
  </si>
  <si>
    <t>Travel Details</t>
  </si>
  <si>
    <t>M&amp;IE Total</t>
  </si>
  <si>
    <t>Transportation</t>
  </si>
  <si>
    <t>Type</t>
  </si>
  <si>
    <t>Car Rental</t>
  </si>
  <si>
    <t>Ground/Service</t>
  </si>
  <si>
    <t>Car Mileage</t>
  </si>
  <si>
    <t>Amount</t>
  </si>
  <si>
    <t>TOTALS:</t>
  </si>
  <si>
    <t>Not Claiming Per Diem</t>
  </si>
  <si>
    <t>Travel Date</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</si>
  <si>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</si>
  <si>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</si>
  <si>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</si>
  <si>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</si>
  <si>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</si>
  <si>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</si>
  <si>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</si>
  <si>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</si>
  <si>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</si>
  <si>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</si>
  <si>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Advance*</t>
  </si>
  <si>
    <t>Provided Meals/
Meals outside of Trip</t>
  </si>
  <si>
    <t>M&amp;IE Rates/Day
based on Rate Type</t>
  </si>
  <si>
    <t>Notes (optional)</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</si>
  <si>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</si>
  <si>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</si>
  <si>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</si>
  <si>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</si>
  <si>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</si>
  <si>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</si>
  <si>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</si>
  <si>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</si>
  <si>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</si>
  <si>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</si>
  <si>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Insert amounts that have already been paid by the university (cash/card) in the Advance column and review the 'Due to Traveler' amount.</t>
  </si>
  <si>
    <t>Campus ID:</t>
  </si>
  <si>
    <t>Amount Due
to Traveler</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</si>
  <si>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</si>
  <si>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</si>
  <si>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</si>
  <si>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</si>
  <si>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</si>
  <si>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</si>
  <si>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</si>
  <si>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</si>
  <si>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</si>
  <si>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 xml:space="preserve">Traveler Type: </t>
  </si>
  <si>
    <t>Select One</t>
  </si>
  <si>
    <t>Remit to Address:</t>
  </si>
  <si>
    <t>Traveler Name:</t>
  </si>
  <si>
    <t>PO# If Applicable:</t>
  </si>
  <si>
    <t xml:space="preserve"> A travel certification form is attached.</t>
  </si>
  <si>
    <t>By signing below, I HEREBY CERTIFY that: the above is a true statement of the actual travel expenses incurred in accordance with the applicable California State University (CSU) Policy and Procedures, that all items shown were for the official business of the CSU and its auxiliaries, the above travel was pre-approved if required by the CSU Travel Policy and Procedures, and acknowledge that the CSU Travel Policy prohibits duplicate payment for a cost that was directly billed to and paid by the University.</t>
  </si>
  <si>
    <t xml:space="preserve">Populate the location table with the domestic or international cities/states or country where you lodged for the night. </t>
  </si>
  <si>
    <t>Enter Travel Start and End Dates. (You will receive a prompt if the total number of days at top differs from the detail.) Travel Expense Claims are to be submitted to Accounts Payable within 60 days of the end of a trip. Late claims must include an exception approval from the AVP of Financial Services. When requesting the exception, provide the reason(s) for late submission.</t>
  </si>
  <si>
    <t>Additional Things to Know:</t>
  </si>
  <si>
    <t>Receipts and other documents which are required in support of various expenses must be arranged in chronological order and attached to the claim. Each receipt must be itemized and show the date, cost, and description of the expense.</t>
  </si>
  <si>
    <t xml:space="preserve">Travel Purpose-Enter a brief statement of the purpose of the trip. Business expense detail is required; enter other details or remarks for expenses, if necessary. </t>
  </si>
  <si>
    <t>When attending a conference or meeting, an agenda or schedule must be attached. Please do not include link. Links become inactive and information is not available relevant to business trip.</t>
  </si>
  <si>
    <t>Signature of Traveler (must be wet signature)</t>
  </si>
  <si>
    <t>Enter amount of Ground Transport (Uber, Lyft, Taxi, Bus, Passenger Ship, Shuttle, Taxi, Train, etc), then enter Car Rental amount. Cost must be reasonable. SSU parking is not reimbursable. Fines or tickets are not reimbursable.</t>
  </si>
  <si>
    <t xml:space="preserve">Select Traveler Type. If SOCMP, SOSSE, or SOFDN employee, this form is not to be used. Concur is the platform used for Travel. </t>
  </si>
  <si>
    <t>Enter your business expenses (conference registration/event fee, baggage, car rental fuel, hotel internet or business fees, etc). Provide explanation of why expense was necessary and include Itemized receipt.</t>
  </si>
  <si>
    <t xml:space="preserve">Traveler must sign with wet signature image. </t>
  </si>
  <si>
    <t>For more information on meals allowed when traveling less than 24 hours with no overnight stay, visit https://finance.sonoma.edu/accounts-payable/travel/faq. Please be advised, if traveling less than 24 hours with no overnight stay, you must provide departure and arrival times to and from the destination in Travel Purpose section.</t>
  </si>
  <si>
    <t>Please do not attach receipts for anything under $75. Exception: all hospitality on travel status requires itemized receipts and hospitality form and expenses claimed in business expense column.</t>
  </si>
  <si>
    <t>If funding restrictions, it's the responsibility of the traveler and approving department to enter the maximum allowable.</t>
  </si>
  <si>
    <t xml:space="preserve">i. </t>
  </si>
  <si>
    <t>ii.</t>
  </si>
  <si>
    <t>iii.</t>
  </si>
  <si>
    <t>iv.</t>
  </si>
  <si>
    <t>Ensure additional back-up/supporting documentation for amounts over $75 typically columns identified with asterisk*.</t>
  </si>
  <si>
    <t>Enter the number of Miles you are claiming for your personal car (Rate =&gt; .655/mile). Provide a mapquest supportive document that includes phycial to and from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</si>
</sst>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quot;$&quot;* #,##0_);_(&quot;$&quot;* \(#,##0\);_(&quot;$&quot;* &quot;-&quot;??_);_(@_)"/>
    <numFmt numFmtId="165" formatCode="&quot;$&quot;#,##0.00"/>
  </numFmts>
  <fonts count="2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9"/>
      <color indexed="81"/>
      <name val="Tahoma"/>
      <family val="2"/>
    </font>
    <font>
      <b/>
      <sz val="9"/>
      <color indexed="81"/>
      <name val="Tahoma"/>
      <family val="2"/>
    </font>
    <font>
      <b/>
      <sz val="11"/>
      <color rgb="FF000000"/>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10">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5" fillId="0" borderId="1" xfId="0" applyFont="1" applyBorder="1" applyAlignment="1">
      <alignment vertical="top" wrapText="1"/>
    </xf>
    <xf numFmtId="0" fontId="15" fillId="7" borderId="13" xfId="0" applyFont="1" applyFill="1" applyBorder="1" applyProtection="1">
      <protection locked="0"/>
    </xf>
    <xf numFmtId="0" fontId="15" fillId="7" borderId="1" xfId="0" applyFont="1" applyFill="1" applyBorder="1" applyProtection="1">
      <protection locked="0"/>
    </xf>
    <xf numFmtId="0" fontId="15"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16" fillId="0" borderId="1" xfId="2" applyFont="1" applyBorder="1" applyAlignment="1">
      <alignment vertical="top" wrapText="1"/>
    </xf>
    <xf numFmtId="0" fontId="17" fillId="0" borderId="0" xfId="2" quotePrefix="1" applyFont="1"/>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8" borderId="14" xfId="0" applyNumberFormat="1" applyFont="1" applyFill="1" applyBorder="1" applyAlignment="1">
      <alignment horizontal="right" vertical="center" wrapText="1"/>
    </xf>
    <xf numFmtId="8" fontId="19"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20" fillId="6" borderId="16" xfId="0" applyFont="1" applyFill="1" applyBorder="1" applyAlignment="1">
      <alignment vertical="center" wrapText="1"/>
    </xf>
    <xf numFmtId="0" fontId="20" fillId="6" borderId="13" xfId="0" applyFont="1" applyFill="1" applyBorder="1" applyAlignment="1">
      <alignment vertical="center" wrapText="1"/>
    </xf>
    <xf numFmtId="0" fontId="20" fillId="6" borderId="13"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165" fontId="3" fillId="9" borderId="17" xfId="0" applyNumberFormat="1" applyFont="1" applyFill="1" applyBorder="1" applyAlignment="1" applyProtection="1">
      <alignment vertical="center" wrapText="1"/>
      <protection locked="0"/>
    </xf>
    <xf numFmtId="8" fontId="3" fillId="5"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0" fillId="0" borderId="0" xfId="0" applyAlignment="1">
      <alignment vertical="top" wrapText="1"/>
    </xf>
    <xf numFmtId="0" fontId="0" fillId="0" borderId="0" xfId="0" applyAlignment="1"/>
    <xf numFmtId="0" fontId="15" fillId="7" borderId="1" xfId="0" applyFont="1" applyFill="1" applyBorder="1" applyAlignment="1" applyProtection="1">
      <alignment horizontal="left" vertical="top"/>
      <protection locked="0"/>
    </xf>
    <xf numFmtId="0" fontId="15" fillId="7" borderId="19" xfId="0" applyFont="1" applyFill="1" applyBorder="1" applyAlignment="1" applyProtection="1">
      <alignment horizontal="left" vertical="top"/>
      <protection locked="0"/>
    </xf>
    <xf numFmtId="0" fontId="15" fillId="7" borderId="18" xfId="0" applyFont="1" applyFill="1" applyBorder="1" applyAlignment="1" applyProtection="1">
      <alignment horizontal="left" vertical="top"/>
      <protection locked="0"/>
    </xf>
    <xf numFmtId="0" fontId="15" fillId="7" borderId="1" xfId="0" applyFont="1" applyFill="1" applyBorder="1" applyAlignment="1" applyProtection="1">
      <alignment horizontal="left" vertical="top" wrapText="1"/>
      <protection locked="0"/>
    </xf>
    <xf numFmtId="0" fontId="0" fillId="0" borderId="1" xfId="0" applyBorder="1" applyAlignment="1">
      <alignment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14" fontId="15" fillId="7" borderId="1" xfId="0" applyNumberFormat="1" applyFont="1" applyFill="1" applyBorder="1" applyAlignment="1" applyProtection="1">
      <alignment horizontal="center"/>
      <protection locked="0"/>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8" borderId="0" xfId="0" applyNumberFormat="1" applyFont="1" applyFill="1" applyAlignment="1">
      <alignment horizontal="right" vertical="center" wrapText="1"/>
    </xf>
    <xf numFmtId="8" fontId="24" fillId="8" borderId="21" xfId="0" applyNumberFormat="1" applyFont="1" applyFill="1" applyBorder="1" applyAlignment="1">
      <alignment horizontal="right" vertical="center" wrapText="1"/>
    </xf>
    <xf numFmtId="0" fontId="25" fillId="0" borderId="21" xfId="0" applyFont="1" applyBorder="1" applyAlignment="1">
      <alignment horizontal="left"/>
    </xf>
    <xf numFmtId="0" fontId="0" fillId="0" borderId="0" xfId="0" applyAlignment="1">
      <alignment vertical="top" wrapText="1"/>
    </xf>
    <xf numFmtId="0" fontId="15" fillId="7" borderId="22" xfId="0" applyFont="1" applyFill="1" applyBorder="1" applyAlignment="1" applyProtection="1">
      <alignment horizontal="left" vertical="top"/>
      <protection locked="0"/>
    </xf>
    <xf numFmtId="0" fontId="15" fillId="7" borderId="23" xfId="0" applyFont="1" applyFill="1" applyBorder="1" applyAlignment="1" applyProtection="1">
      <alignment horizontal="left" vertical="top"/>
      <protection locked="0"/>
    </xf>
    <xf numFmtId="0" fontId="6" fillId="0" borderId="0" xfId="0" applyFont="1" applyAlignment="1">
      <alignment wrapText="1"/>
    </xf>
    <xf numFmtId="0" fontId="28" fillId="0" borderId="21" xfId="0" applyFont="1" applyBorder="1" applyAlignment="1">
      <alignment wrapText="1"/>
    </xf>
    <xf numFmtId="0" fontId="0" fillId="0" borderId="0" xfId="0" applyAlignment="1">
      <alignment horizontal="right" vertical="top"/>
    </xf>
    <xf numFmtId="0" fontId="0" fillId="0" borderId="19" xfId="0" applyFill="1" applyBorder="1" applyAlignment="1" applyProtection="1">
      <alignment vertical="top" wrapText="1" readingOrder="1"/>
      <protection locked="0"/>
    </xf>
    <xf numFmtId="0" fontId="0" fillId="0" borderId="20" xfId="0" applyBorder="1" applyAlignment="1" applyProtection="1">
      <alignment vertical="top" wrapText="1" readingOrder="1"/>
      <protection locked="0"/>
    </xf>
    <xf numFmtId="0" fontId="0" fillId="0" borderId="18" xfId="0" applyBorder="1" applyAlignment="1" applyProtection="1">
      <alignment vertical="top" wrapText="1" readingOrder="1"/>
      <protection locked="0"/>
    </xf>
    <xf numFmtId="0" fontId="0" fillId="0" borderId="0" xfId="0" applyFill="1" applyAlignment="1" applyProtection="1">
      <alignment vertical="top" wrapText="1"/>
      <protection locked="0"/>
    </xf>
    <xf numFmtId="0" fontId="7" fillId="0" borderId="0" xfId="2" applyProtection="1">
      <protection locked="0"/>
    </xf>
    <xf numFmtId="0" fontId="0" fillId="0" borderId="0" xfId="0" applyAlignment="1" applyProtection="1">
      <alignment wrapText="1"/>
      <protection locked="0"/>
    </xf>
    <xf numFmtId="0" fontId="0" fillId="0" borderId="0" xfId="0" applyProtection="1">
      <protection locked="0"/>
    </xf>
  </cellXfs>
  <cellStyles count="3">
    <cellStyle name="Hyperlink" xfId="2" builtinId="8"/>
    <cellStyle name="Normal" xfId="0" builtinId="0"/>
    <cellStyle name="Percent" xfId="1" builtinId="5"/>
  </cellStyles>
  <dxfs count="6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aoprals.state.gov/web920/per_diem.asp" TargetMode="External"/><Relationship Id="rId7" Type="http://schemas.openxmlformats.org/officeDocument/2006/relationships/customXml" Target="../ink/ink1.xm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This form is only to be used in</a:t>
          </a:r>
          <a:r>
            <a:rPr lang="en-US" sz="1100" b="1" baseline="0"/>
            <a:t> available traveler criteria below when</a:t>
          </a:r>
          <a:r>
            <a:rPr lang="en-US" sz="1100" b="1"/>
            <a:t> submitting to AP</a:t>
          </a:r>
          <a:r>
            <a:rPr lang="en-US" sz="1100" b="1" baseline="0"/>
            <a:t> via smartsheet not when using Concur. </a:t>
          </a:r>
          <a:r>
            <a:rPr lang="en-US" sz="1100" b="1"/>
            <a:t>Enter the values into the beige colored fields.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143629</xdr:colOff>
      <xdr:row>8</xdr:row>
      <xdr:rowOff>312555</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658830</xdr:colOff>
      <xdr:row>9</xdr:row>
      <xdr:rowOff>28221</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1011691</xdr:colOff>
      <xdr:row>7</xdr:row>
      <xdr:rowOff>30258</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twoCellAnchor editAs="oneCell">
    <xdr:from>
      <xdr:col>30</xdr:col>
      <xdr:colOff>401627</xdr:colOff>
      <xdr:row>13</xdr:row>
      <xdr:rowOff>10240</xdr:rowOff>
    </xdr:from>
    <xdr:to>
      <xdr:col>30</xdr:col>
      <xdr:colOff>401987</xdr:colOff>
      <xdr:row>13</xdr:row>
      <xdr:rowOff>10600</xdr:rowOff>
    </xdr:to>
    <mc:AlternateContent xmlns:mc="http://schemas.openxmlformats.org/markup-compatibility/2006">
      <mc:Choice xmlns:xdr14="http://schemas.microsoft.com/office/excel/2010/spreadsheetDrawing" Requires="xdr14">
        <xdr:contentPart xmlns:r="http://schemas.openxmlformats.org/officeDocument/2006/relationships" r:id="rId7">
          <xdr14:nvContentPartPr>
            <xdr14:cNvPr id="7" name="Ink 6">
              <a:extLst>
                <a:ext uri="{FF2B5EF4-FFF2-40B4-BE49-F238E27FC236}">
                  <a16:creationId xmlns:a16="http://schemas.microsoft.com/office/drawing/2014/main" id="{03889126-3178-4016-957B-2DEC8DEF41C4}"/>
                </a:ext>
              </a:extLst>
            </xdr14:cNvPr>
            <xdr14:cNvContentPartPr/>
          </xdr14:nvContentPartPr>
          <xdr14:nvPr macro=""/>
          <xdr14:xfrm>
            <a:off x="17715960" y="3693240"/>
            <a:ext cx="360" cy="360"/>
          </xdr14:xfrm>
        </xdr:contentPart>
      </mc:Choice>
      <mc:Fallback>
        <xdr:pic>
          <xdr:nvPicPr>
            <xdr:cNvPr id="7" name="Ink 6">
              <a:extLst>
                <a:ext uri="{FF2B5EF4-FFF2-40B4-BE49-F238E27FC236}">
                  <a16:creationId xmlns:a16="http://schemas.microsoft.com/office/drawing/2014/main" id="{03889126-3178-4016-957B-2DEC8DEF41C4}"/>
                </a:ext>
              </a:extLst>
            </xdr:cNvPr>
            <xdr:cNvPicPr/>
          </xdr:nvPicPr>
          <xdr:blipFill>
            <a:blip xmlns:r="http://schemas.openxmlformats.org/officeDocument/2006/relationships" r:embed="rId8"/>
            <a:stretch>
              <a:fillRect/>
            </a:stretch>
          </xdr:blipFill>
          <xdr:spPr>
            <a:xfrm>
              <a:off x="17707320" y="36842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1-05T01:01:46.353"/>
    </inkml:context>
    <inkml:brush xml:id="br0">
      <inkml:brushProperty name="width" value="0.05" units="cm"/>
      <inkml:brushProperty name="height" value="0.05" units="cm"/>
      <inkml:brushProperty name="ignorePressure" value="1"/>
    </inkml:brush>
  </inkml:definitions>
  <inkml:trace contextRef="#ctx0" brushRef="#br0">1 0,'0'0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Y29" totalsRowShown="0" headerRowDxfId="60" dataDxfId="58" headerRowBorderDxfId="59" tableBorderDxfId="57" totalsRowBorderDxfId="56">
  <tableColumns count="24">
    <tableColumn id="13" xr3:uid="{018D380F-D6BB-4E19-834A-51AD7DEF7918}" name="Location" dataDxfId="55"/>
    <tableColumn id="12" xr3:uid="{0CCF96E4-0949-4FD9-88EE-0495CC0B73F0}" name="Rate Type" dataDxfId="54"/>
    <tableColumn id="22" xr3:uid="{8AED8B5F-94CD-420D-978A-7817A5759562}" name="Notes (optional)" dataDxfId="53"/>
    <tableColumn id="18" xr3:uid="{F952657B-F131-49C3-B946-E845CC529F29}" name="D/I" dataDxfId="52">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1">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50"/>
    <tableColumn id="3" xr3:uid="{636CFAB8-333E-459E-AFE1-B9C9058EC0D8}" name="Personal Day?_x000a_Yes = 1" dataDxfId="49">
      <calculatedColumnFormula>0</calculatedColumnFormula>
    </tableColumn>
    <tableColumn id="5" xr3:uid="{232DD9FC-1F80-415B-AB5D-1E35A192476C}" name="# Provided Breakfasts" dataDxfId="48">
      <calculatedColumnFormula>0</calculatedColumnFormula>
    </tableColumn>
    <tableColumn id="7" xr3:uid="{19F10837-F244-4B7E-B4D2-8A60B3F5768B}" name="# Provided Lunches" dataDxfId="47">
      <calculatedColumnFormula>0</calculatedColumnFormula>
    </tableColumn>
    <tableColumn id="9" xr3:uid="{33BDE186-C93E-460D-BC5B-46918D6344BB}" name="# Provided Dinners" dataDxfId="46">
      <calculatedColumnFormula>0</calculatedColumnFormula>
    </tableColumn>
    <tableColumn id="21" xr3:uid="{B28256F2-93E2-438F-A6B2-171F5D17A8AE}" name="M&amp;IE Total" dataDxfId="45">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4"/>
    <tableColumn id="16" xr3:uid="{7FD5D9A2-E553-4CFB-A2F5-D473F42A9BD2}" name="Lodging*" dataDxfId="43"/>
    <tableColumn id="11" xr3:uid="{54F08054-FBBE-47B7-B516-14A3304C486B}" name="Miles*" dataDxfId="42"/>
    <tableColumn id="14" xr3:uid="{15E74E2F-21D9-4D0B-A873-02677E505EBE}" name="Ground Transport*" dataDxfId="41"/>
    <tableColumn id="23" xr3:uid="{214C631E-27DA-4300-B334-D94DD2EDDD09}" name="Car Rental*" dataDxfId="40"/>
    <tableColumn id="20" xr3:uid="{817F2205-CF57-45FD-BFE5-54983262C97E}" name="Business Expense*" dataDxfId="39"/>
    <tableColumn id="19" xr3:uid="{7D54C5E4-2C80-47E2-83C9-55E6F22DBD44}" name="Full Amt" dataDxfId="38">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7">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6">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5">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4">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33">
      <calculatedColumnFormula>IFERROR(SUM(L15:N15,P15:R15,(TblTrvlDetails[[#This Row],[Miles*]]*VLOOKUP("Car Mileage",TblTransport[#All],2,FALSE))),"")</calculatedColumnFormula>
    </tableColumn>
    <tableColumn id="25" xr3:uid="{6FD86520-FE29-43D7-9AB0-B82E6FE225A3}" name="Advance*"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31" dataDxfId="29" headerRowBorderDxfId="30" tableBorderDxfId="28">
  <tableColumns count="3">
    <tableColumn id="1" xr3:uid="{369570FD-1834-4FB8-9234-0E0D6C23D427}" name="Location (Only Enter Lodging Destinations)" dataDxfId="27"/>
    <tableColumn id="2" xr3:uid="{136AC6CE-68BB-484F-A9B8-6C1A0F421606}" name="Domestic Rates (GSA)" dataDxfId="26"/>
    <tableColumn id="4" xr3:uid="{06411064-9ACB-4BD4-9F2A-391D84E26978}" name="Alaska/Hawaii (DoD)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finance.sonoma.edu/accounts-payable/travel/forms" TargetMode="External"/><Relationship Id="rId7" Type="http://schemas.openxmlformats.org/officeDocument/2006/relationships/vmlDrawing" Target="../drawings/vmlDrawing2.vml"/><Relationship Id="rId2" Type="http://schemas.openxmlformats.org/officeDocument/2006/relationships/hyperlink" Target="https://www.gsa.gov/plan-book/per-diem-rates" TargetMode="External"/><Relationship Id="rId1" Type="http://schemas.openxmlformats.org/officeDocument/2006/relationships/hyperlink" Target="https://aoprals.state.gov/web920/per_diem.asp"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omments" Target="../comments1.xml"/><Relationship Id="rId4" Type="http://schemas.openxmlformats.org/officeDocument/2006/relationships/printerSettings" Target="../printerSettings/printerSettings2.bin"/><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31"/>
  <sheetViews>
    <sheetView showGridLines="0" workbookViewId="0">
      <selection activeCell="B3" sqref="B3"/>
    </sheetView>
  </sheetViews>
  <sheetFormatPr defaultRowHeight="15" x14ac:dyDescent="0.25"/>
  <cols>
    <col min="2" max="2" width="127.42578125" style="21" customWidth="1"/>
  </cols>
  <sheetData>
    <row r="2" spans="1:2" ht="18.75" x14ac:dyDescent="0.3">
      <c r="B2" s="100" t="s">
        <v>65</v>
      </c>
    </row>
    <row r="3" spans="1:2" ht="38.450000000000003" customHeight="1" x14ac:dyDescent="0.25">
      <c r="B3" s="59" t="s">
        <v>66</v>
      </c>
    </row>
    <row r="4" spans="1:2" x14ac:dyDescent="0.25">
      <c r="A4" s="29"/>
      <c r="B4" s="81"/>
    </row>
    <row r="5" spans="1:2" x14ac:dyDescent="0.25">
      <c r="A5" s="29">
        <v>1</v>
      </c>
      <c r="B5" s="60" t="s">
        <v>52</v>
      </c>
    </row>
    <row r="6" spans="1:2" x14ac:dyDescent="0.25">
      <c r="A6" s="29">
        <v>2</v>
      </c>
      <c r="B6" s="60" t="s">
        <v>89</v>
      </c>
    </row>
    <row r="7" spans="1:2" ht="45" x14ac:dyDescent="0.25">
      <c r="A7" s="29">
        <v>3</v>
      </c>
      <c r="B7" s="60" t="s">
        <v>82</v>
      </c>
    </row>
    <row r="8" spans="1:2" x14ac:dyDescent="0.25">
      <c r="A8" s="29">
        <v>4</v>
      </c>
      <c r="B8" s="60" t="s">
        <v>81</v>
      </c>
    </row>
    <row r="9" spans="1:2" ht="30" x14ac:dyDescent="0.25">
      <c r="A9" s="29">
        <v>5</v>
      </c>
      <c r="B9" s="61" t="s">
        <v>53</v>
      </c>
    </row>
    <row r="10" spans="1:2" x14ac:dyDescent="0.25">
      <c r="A10" s="29">
        <v>6</v>
      </c>
      <c r="B10" s="62" t="s">
        <v>54</v>
      </c>
    </row>
    <row r="11" spans="1:2" x14ac:dyDescent="0.25">
      <c r="A11" s="29">
        <v>7</v>
      </c>
      <c r="B11" s="59" t="s">
        <v>57</v>
      </c>
    </row>
    <row r="12" spans="1:2" ht="30" x14ac:dyDescent="0.25">
      <c r="A12" s="29">
        <v>8</v>
      </c>
      <c r="B12" s="21" t="s">
        <v>85</v>
      </c>
    </row>
    <row r="13" spans="1:2" x14ac:dyDescent="0.25">
      <c r="A13" s="29">
        <v>9</v>
      </c>
      <c r="B13" s="58" t="s">
        <v>56</v>
      </c>
    </row>
    <row r="14" spans="1:2" ht="30" x14ac:dyDescent="0.25">
      <c r="A14" s="29">
        <v>10</v>
      </c>
      <c r="B14" s="58" t="s">
        <v>55</v>
      </c>
    </row>
    <row r="15" spans="1:2" x14ac:dyDescent="0.25">
      <c r="A15" s="29">
        <v>11</v>
      </c>
      <c r="B15" s="58" t="s">
        <v>58</v>
      </c>
    </row>
    <row r="16" spans="1:2" x14ac:dyDescent="0.25">
      <c r="A16" s="29">
        <v>12</v>
      </c>
      <c r="B16" s="58" t="s">
        <v>59</v>
      </c>
    </row>
    <row r="17" spans="1:2" ht="45" x14ac:dyDescent="0.25">
      <c r="A17" s="29">
        <v>13</v>
      </c>
      <c r="B17" s="58" t="s">
        <v>60</v>
      </c>
    </row>
    <row r="18" spans="1:2" ht="45" x14ac:dyDescent="0.25">
      <c r="A18" s="29"/>
      <c r="B18" s="58" t="s">
        <v>92</v>
      </c>
    </row>
    <row r="19" spans="1:2" x14ac:dyDescent="0.25">
      <c r="A19" s="29">
        <v>14</v>
      </c>
      <c r="B19" s="58" t="s">
        <v>61</v>
      </c>
    </row>
    <row r="20" spans="1:2" ht="30" x14ac:dyDescent="0.25">
      <c r="A20" s="29">
        <v>15</v>
      </c>
      <c r="B20" s="58" t="s">
        <v>100</v>
      </c>
    </row>
    <row r="21" spans="1:2" ht="30" x14ac:dyDescent="0.25">
      <c r="A21" s="29">
        <v>16</v>
      </c>
      <c r="B21" s="58" t="s">
        <v>88</v>
      </c>
    </row>
    <row r="22" spans="1:2" ht="30" x14ac:dyDescent="0.25">
      <c r="A22" s="29">
        <v>17</v>
      </c>
      <c r="B22" s="58" t="s">
        <v>90</v>
      </c>
    </row>
    <row r="23" spans="1:2" x14ac:dyDescent="0.25">
      <c r="A23" s="29">
        <v>18</v>
      </c>
      <c r="B23" s="58" t="s">
        <v>62</v>
      </c>
    </row>
    <row r="24" spans="1:2" x14ac:dyDescent="0.25">
      <c r="A24" s="29">
        <v>19</v>
      </c>
      <c r="B24" s="58" t="s">
        <v>91</v>
      </c>
    </row>
    <row r="25" spans="1:2" x14ac:dyDescent="0.25">
      <c r="A25" s="29">
        <v>20</v>
      </c>
      <c r="B25" s="58" t="s">
        <v>99</v>
      </c>
    </row>
    <row r="26" spans="1:2" x14ac:dyDescent="0.25">
      <c r="A26" s="29"/>
    </row>
    <row r="27" spans="1:2" x14ac:dyDescent="0.25">
      <c r="A27" s="29"/>
      <c r="B27" s="101" t="s">
        <v>83</v>
      </c>
    </row>
    <row r="28" spans="1:2" ht="30" x14ac:dyDescent="0.25">
      <c r="A28" s="102" t="s">
        <v>95</v>
      </c>
      <c r="B28" s="21" t="s">
        <v>84</v>
      </c>
    </row>
    <row r="29" spans="1:2" ht="30" x14ac:dyDescent="0.25">
      <c r="A29" s="102" t="s">
        <v>96</v>
      </c>
      <c r="B29" s="21" t="s">
        <v>93</v>
      </c>
    </row>
    <row r="30" spans="1:2" ht="30" x14ac:dyDescent="0.25">
      <c r="A30" s="102" t="s">
        <v>97</v>
      </c>
      <c r="B30" s="21" t="s">
        <v>86</v>
      </c>
    </row>
    <row r="31" spans="1:2" x14ac:dyDescent="0.25">
      <c r="A31" s="63" t="s">
        <v>98</v>
      </c>
      <c r="B31" s="21" t="s">
        <v>94</v>
      </c>
    </row>
  </sheetData>
  <sheetProtection algorithmName="SHA-512" hashValue="RQLSZmRT99x8Kp6N07KMdE9ZHYst6ytm1T8hzqqohwpo5z7l+8MMzN+lPJ8mgW15Q+EME/ZhL2rZMks715b6sg==" saltValue="rHpCFlYiKuBoPC1GbGFXzA==" spinCount="100000" sheet="1" objects="1" scenarios="1"/>
  <hyperlinks>
    <hyperlink ref="B3" r:id="rId1" display="For conversion rates, refer to OANDA Currency. Converter." xr:uid="{48CC3DB0-73F1-46A6-A897-106603D22C5B}"/>
    <hyperlink ref="B9" r:id="rId2" xr:uid="{CD5D882E-A431-4365-970A-E80674AB183F}"/>
    <hyperlink ref="B10" r:id="rId3" xr:uid="{E69C8169-DE80-40FB-BDDA-C33782A72979}"/>
    <hyperlink ref="B11" r:id="rId4" display="5  Search the Dept of State site for the international M&amp;IE per diem rates. Enter the resulting value in column 3 of the Location table." xr:uid="{C4AAF286-4DFD-45EC-A13D-966A3772FA79}"/>
  </hyperlinks>
  <pageMargins left="0.25" right="0.25" top="0.75" bottom="0.75" header="0.3" footer="0.3"/>
  <pageSetup scale="74"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5"/>
  <sheetViews>
    <sheetView showGridLines="0" showRowColHeaders="0" tabSelected="1" zoomScale="90" zoomScaleNormal="90" workbookViewId="0">
      <selection activeCell="B1" sqref="B1"/>
    </sheetView>
  </sheetViews>
  <sheetFormatPr defaultRowHeight="15" x14ac:dyDescent="0.25"/>
  <cols>
    <col min="1" max="1" width="3.28515625" customWidth="1"/>
    <col min="2" max="2" width="20.28515625" customWidth="1"/>
    <col min="3" max="3" width="16.7109375" customWidth="1"/>
    <col min="4" max="4" width="22.7109375" customWidth="1"/>
    <col min="5" max="5" width="3.28515625" hidden="1" customWidth="1"/>
    <col min="6" max="6" width="18.28515625" customWidth="1"/>
    <col min="7" max="7" width="10.710937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6.28515625" hidden="1" customWidth="1"/>
    <col min="21" max="21" width="12.5703125" hidden="1" customWidth="1"/>
    <col min="22" max="22" width="9.28515625" hidden="1" customWidth="1"/>
    <col min="23" max="23" width="0" hidden="1" customWidth="1"/>
    <col min="26" max="26" width="8.85546875" customWidth="1"/>
    <col min="27" max="27" width="8" customWidth="1"/>
  </cols>
  <sheetData>
    <row r="1" spans="1:39" ht="30" customHeight="1" x14ac:dyDescent="0.3">
      <c r="B1" s="31" t="s">
        <v>39</v>
      </c>
      <c r="E1" s="2"/>
      <c r="F1" s="2"/>
      <c r="I1" s="1"/>
      <c r="J1" s="1"/>
      <c r="K1" s="1"/>
      <c r="L1" s="1"/>
      <c r="M1" s="1"/>
      <c r="N1" s="1"/>
      <c r="O1" s="1"/>
      <c r="P1" s="1"/>
      <c r="Q1" s="1"/>
      <c r="R1" s="1"/>
      <c r="T1" s="1"/>
      <c r="U1" s="1"/>
      <c r="V1" s="1"/>
      <c r="W1" s="1"/>
      <c r="X1" s="1"/>
    </row>
    <row r="2" spans="1:39" ht="15.95" customHeight="1" x14ac:dyDescent="0.3">
      <c r="B2" s="49"/>
      <c r="C2" s="2"/>
      <c r="E2" s="2"/>
      <c r="F2" s="2"/>
      <c r="I2" s="47"/>
      <c r="J2" s="47"/>
      <c r="K2" s="47"/>
      <c r="T2" s="48"/>
      <c r="U2" s="47"/>
      <c r="V2" s="47"/>
      <c r="W2" s="47"/>
      <c r="X2" s="70"/>
    </row>
    <row r="3" spans="1:39" x14ac:dyDescent="0.25">
      <c r="B3" t="s">
        <v>77</v>
      </c>
      <c r="C3" s="84"/>
      <c r="D3" s="85"/>
      <c r="F3" s="63" t="s">
        <v>63</v>
      </c>
      <c r="G3" s="84"/>
      <c r="H3" s="85"/>
      <c r="J3" s="97" t="s">
        <v>74</v>
      </c>
      <c r="K3" s="97"/>
      <c r="L3" s="98" t="s">
        <v>75</v>
      </c>
      <c r="M3" s="99"/>
      <c r="O3" s="74" t="s">
        <v>78</v>
      </c>
      <c r="P3" s="74"/>
      <c r="Q3" s="83"/>
      <c r="T3" s="28"/>
      <c r="U3" s="27"/>
      <c r="V3" s="27"/>
      <c r="W3" s="27"/>
      <c r="X3" s="70"/>
    </row>
    <row r="4" spans="1:39" x14ac:dyDescent="0.25">
      <c r="B4" t="s">
        <v>76</v>
      </c>
      <c r="C4" s="84"/>
      <c r="D4" s="85"/>
      <c r="F4" s="63" t="s">
        <v>8</v>
      </c>
      <c r="G4" s="91"/>
      <c r="H4" s="91"/>
      <c r="J4" s="82" t="s">
        <v>45</v>
      </c>
      <c r="K4" s="82"/>
      <c r="L4" s="86"/>
      <c r="M4" s="86"/>
      <c r="N4" s="87"/>
      <c r="O4" s="87"/>
      <c r="P4" s="87"/>
      <c r="Q4" s="87"/>
      <c r="R4" s="70"/>
      <c r="T4" s="28"/>
      <c r="U4" s="27"/>
      <c r="V4" s="27"/>
      <c r="W4" s="27"/>
      <c r="X4" s="70"/>
      <c r="Z4" s="27"/>
      <c r="AA4" s="27"/>
      <c r="AB4" s="27"/>
      <c r="AC4" s="27"/>
      <c r="AD4" s="27"/>
      <c r="AE4" s="27"/>
      <c r="AF4" s="27"/>
      <c r="AG4" s="27"/>
      <c r="AH4" s="27"/>
      <c r="AI4" s="27"/>
      <c r="AJ4" s="27"/>
      <c r="AK4" s="27"/>
      <c r="AL4" s="27"/>
      <c r="AM4" s="27"/>
    </row>
    <row r="5" spans="1:39" x14ac:dyDescent="0.25">
      <c r="F5" s="63" t="s">
        <v>7</v>
      </c>
      <c r="G5" s="91"/>
      <c r="H5" s="91"/>
      <c r="L5" s="87"/>
      <c r="M5" s="87"/>
      <c r="N5" s="87"/>
      <c r="O5" s="87"/>
      <c r="P5" s="87"/>
      <c r="Q5" s="87"/>
      <c r="T5" s="46"/>
    </row>
    <row r="6" spans="1:39" ht="38.25" x14ac:dyDescent="0.25">
      <c r="B6" s="39" t="s">
        <v>19</v>
      </c>
      <c r="C6" s="45" t="s">
        <v>17</v>
      </c>
      <c r="D6" s="45" t="s">
        <v>47</v>
      </c>
      <c r="L6" s="87"/>
      <c r="M6" s="87"/>
      <c r="N6" s="87"/>
      <c r="O6" s="87"/>
      <c r="P6" s="87"/>
      <c r="Q6" s="87"/>
      <c r="R6" s="66"/>
      <c r="X6" s="66"/>
      <c r="Y6" s="66"/>
    </row>
    <row r="7" spans="1:39" ht="14.45" customHeight="1" x14ac:dyDescent="0.25">
      <c r="B7" s="40"/>
      <c r="C7" s="40"/>
      <c r="D7" s="40"/>
      <c r="E7" s="65"/>
      <c r="F7" s="50"/>
      <c r="L7" s="66"/>
      <c r="M7" s="66"/>
      <c r="N7" s="66"/>
      <c r="O7" s="66"/>
      <c r="P7" s="66"/>
      <c r="Q7" s="66"/>
      <c r="R7" s="66"/>
      <c r="X7" s="66"/>
      <c r="Y7" s="66"/>
    </row>
    <row r="8" spans="1:39" x14ac:dyDescent="0.25">
      <c r="B8" s="41"/>
      <c r="C8" s="41"/>
      <c r="D8" s="41"/>
      <c r="E8" s="65"/>
      <c r="F8" s="50"/>
    </row>
    <row r="9" spans="1:39" s="21" customFormat="1" ht="54" customHeight="1" x14ac:dyDescent="0.25">
      <c r="B9" s="42"/>
      <c r="C9" s="41"/>
      <c r="D9" s="42"/>
      <c r="G9" s="22"/>
      <c r="I9" s="27"/>
      <c r="J9" s="27"/>
      <c r="K9" s="27"/>
      <c r="M9"/>
      <c r="N9"/>
      <c r="O9"/>
      <c r="P9"/>
      <c r="U9" s="27"/>
      <c r="V9" s="27"/>
      <c r="W9" s="27"/>
    </row>
    <row r="10" spans="1:39" ht="15.6" customHeight="1" x14ac:dyDescent="0.25">
      <c r="B10" s="41"/>
      <c r="C10" s="41"/>
      <c r="D10" s="41"/>
      <c r="Q10" s="92" t="s">
        <v>64</v>
      </c>
      <c r="R10" s="92"/>
      <c r="X10" s="94">
        <f>SUM($X$13-$Y13)</f>
        <v>0</v>
      </c>
      <c r="Y10" s="94"/>
    </row>
    <row r="11" spans="1:39" ht="14.45" customHeight="1" x14ac:dyDescent="0.25">
      <c r="B11" s="41"/>
      <c r="C11" s="41"/>
      <c r="D11" s="41"/>
      <c r="F11" s="96" t="str">
        <f>IF(AND(_xlfn.DAYS($G$5,$G$4)+1&lt;&gt;(COUNTA(TblTrvlDetails[Travel Date])),COUNTA(TblTrvlDetails[Travel Date])&lt;&gt;0),CONCATENATE("Number of days between start and end date (",_xlfn.DAYS($G$5,$G$4),") don't match the number of dates being claimed below (",COUNTA(TblTrvlDetails[Travel Date]),")"),"")</f>
        <v/>
      </c>
      <c r="G11" s="96"/>
      <c r="H11" s="96"/>
      <c r="I11" s="96"/>
      <c r="J11" s="96"/>
      <c r="K11" s="96"/>
      <c r="L11" s="96"/>
      <c r="M11" s="96"/>
      <c r="N11" s="96"/>
      <c r="O11" s="96"/>
      <c r="P11" s="96"/>
      <c r="Q11" s="93"/>
      <c r="R11" s="93"/>
      <c r="S11" s="69"/>
      <c r="T11" s="69"/>
      <c r="U11" s="69"/>
      <c r="V11" s="69"/>
      <c r="W11" s="69"/>
      <c r="X11" s="95"/>
      <c r="Y11" s="95"/>
    </row>
    <row r="12" spans="1:39" ht="15" customHeight="1" x14ac:dyDescent="0.25">
      <c r="A12" s="30"/>
      <c r="B12" s="43"/>
      <c r="C12" s="44"/>
      <c r="D12" s="44"/>
      <c r="E12" s="44"/>
      <c r="F12" s="44"/>
      <c r="G12" s="44"/>
      <c r="H12" s="44"/>
      <c r="I12" s="44"/>
      <c r="J12" s="44"/>
      <c r="K12" s="44"/>
      <c r="L12" s="44" t="s">
        <v>35</v>
      </c>
      <c r="M12" s="44"/>
      <c r="N12" s="44"/>
      <c r="O12" s="44"/>
      <c r="P12" s="44"/>
      <c r="Q12" s="44"/>
      <c r="R12" s="44"/>
      <c r="S12" s="44"/>
      <c r="T12" s="44"/>
      <c r="U12" s="44"/>
      <c r="V12" s="44"/>
      <c r="W12" s="44"/>
      <c r="X12" s="44"/>
      <c r="Y12" s="44"/>
    </row>
    <row r="13" spans="1:39" ht="33" customHeight="1" x14ac:dyDescent="0.25">
      <c r="B13" s="64" t="s">
        <v>27</v>
      </c>
      <c r="I13" s="88" t="s">
        <v>49</v>
      </c>
      <c r="J13" s="89"/>
      <c r="K13" s="90"/>
      <c r="L13" s="51">
        <f>SUM(TblTrvlDetails[M&amp;IE Total])</f>
        <v>0</v>
      </c>
      <c r="M13" s="51">
        <f>SUM(TblTrvlDetails[Airfare*])</f>
        <v>0</v>
      </c>
      <c r="N13" s="51">
        <f>SUM(TblTrvlDetails[Lodging*])</f>
        <v>0</v>
      </c>
      <c r="O13" s="51">
        <f>SUM(TblTrvlDetails[Miles*])*(VLOOKUP("Car Mileage",TblTransport[#All],2,FALSE))</f>
        <v>0</v>
      </c>
      <c r="P13" s="51">
        <f>SUM(TblTrvlDetails[Ground Transport*])</f>
        <v>0</v>
      </c>
      <c r="Q13" s="51">
        <f>SUM(TblTrvlDetails[Car Rental*])</f>
        <v>0</v>
      </c>
      <c r="R13" s="52">
        <f>SUM(TblTrvlDetails[Business Expense*])</f>
        <v>0</v>
      </c>
      <c r="S13" s="53"/>
      <c r="T13" s="53"/>
      <c r="U13" s="53"/>
      <c r="V13" s="53"/>
      <c r="W13" s="53"/>
      <c r="X13" s="51">
        <f>SUM(L13:R13)</f>
        <v>0</v>
      </c>
      <c r="Y13" s="52">
        <f>SUM(TblTrvlDetails[Advance*])</f>
        <v>0</v>
      </c>
    </row>
    <row r="14" spans="1:39" ht="39" customHeight="1" x14ac:dyDescent="0.25">
      <c r="B14" s="54" t="s">
        <v>15</v>
      </c>
      <c r="C14" s="55" t="s">
        <v>16</v>
      </c>
      <c r="D14" s="55" t="s">
        <v>51</v>
      </c>
      <c r="E14" s="55" t="s">
        <v>23</v>
      </c>
      <c r="F14" s="55" t="s">
        <v>50</v>
      </c>
      <c r="G14" s="56" t="s">
        <v>37</v>
      </c>
      <c r="H14" s="56" t="s">
        <v>38</v>
      </c>
      <c r="I14" s="56" t="s">
        <v>4</v>
      </c>
      <c r="J14" s="56" t="s">
        <v>6</v>
      </c>
      <c r="K14" s="56" t="s">
        <v>5</v>
      </c>
      <c r="L14" s="56" t="s">
        <v>28</v>
      </c>
      <c r="M14" s="56" t="s">
        <v>42</v>
      </c>
      <c r="N14" s="56" t="s">
        <v>43</v>
      </c>
      <c r="O14" s="56" t="s">
        <v>41</v>
      </c>
      <c r="P14" s="56" t="s">
        <v>40</v>
      </c>
      <c r="Q14" s="56" t="s">
        <v>46</v>
      </c>
      <c r="R14" s="56" t="s">
        <v>44</v>
      </c>
      <c r="S14" s="56" t="s">
        <v>24</v>
      </c>
      <c r="T14" s="56" t="s">
        <v>0</v>
      </c>
      <c r="U14" s="56" t="s">
        <v>1</v>
      </c>
      <c r="V14" s="56" t="s">
        <v>2</v>
      </c>
      <c r="W14" s="56" t="s">
        <v>3</v>
      </c>
      <c r="X14" s="57" t="s">
        <v>20</v>
      </c>
      <c r="Y14" s="56" t="s">
        <v>48</v>
      </c>
    </row>
    <row r="15" spans="1:39" ht="20.45" customHeight="1" x14ac:dyDescent="0.25">
      <c r="B15" s="32"/>
      <c r="C15" s="33"/>
      <c r="D15" s="32"/>
      <c r="E15" s="34" t="str">
        <f>_xlfn.IFNA(IF(VLOOKUP(TblTrvlDetails[[#This Row],[Location]],TblDom[],2,FALSE)&lt;&gt;"International","D",IF(VLOOKUP(TblTrvlDetails[[#This Row],[Location]],TblDom[],2,FALSE)="International","I","")),"")</f>
        <v/>
      </c>
      <c r="F15"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5" s="35"/>
      <c r="H15" s="36">
        <v>0</v>
      </c>
      <c r="I15" s="36">
        <v>0</v>
      </c>
      <c r="J15" s="36">
        <v>0</v>
      </c>
      <c r="K15" s="36">
        <v>0</v>
      </c>
      <c r="L15"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7"/>
      <c r="N15" s="37"/>
      <c r="O15" s="33"/>
      <c r="P15" s="37"/>
      <c r="Q15" s="37"/>
      <c r="R15" s="37"/>
      <c r="S15" s="36">
        <f>IF(ISBLANK(TblTrvlDetails[[#This Row],[Location]]),0,IF(TblTrvlDetails[[#This Row],[D/I]]="I",VLOOKUP(TblTrvlDetails[[#This Row],[Location]],TblDom[],3,FALSE),VLOOKUP(TblTrvlDetails[[#This Row],[Location]],TblDom[],2,FALSE)))</f>
        <v>0</v>
      </c>
      <c r="T15"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5"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5"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5"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5" s="38">
        <f>IFERROR(SUM(L15:N15,P15:R15,(TblTrvlDetails[[#This Row],[Miles*]]*VLOOKUP("Car Mileage",TblTransport[#All],2,FALSE))),"")</f>
        <v>0</v>
      </c>
      <c r="Y15" s="67">
        <v>0</v>
      </c>
    </row>
    <row r="16" spans="1:39" ht="20.45" customHeight="1" x14ac:dyDescent="0.25">
      <c r="B16" s="32"/>
      <c r="C16" s="33"/>
      <c r="D16" s="32"/>
      <c r="E16" s="34" t="str">
        <f>_xlfn.IFNA(IF(VLOOKUP(TblTrvlDetails[[#This Row],[Location]],TblDom[],2,FALSE)&lt;&gt;"International","D",IF(VLOOKUP(TblTrvlDetails[[#This Row],[Location]],TblDom[],2,FALSE)="International","I","")),"")</f>
        <v/>
      </c>
      <c r="F16"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6" s="35"/>
      <c r="H16" s="36">
        <v>0</v>
      </c>
      <c r="I16" s="36">
        <v>0</v>
      </c>
      <c r="J16" s="36">
        <v>0</v>
      </c>
      <c r="K16" s="36">
        <v>0</v>
      </c>
      <c r="L16"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7"/>
      <c r="N16" s="37"/>
      <c r="O16" s="33"/>
      <c r="P16" s="37"/>
      <c r="Q16" s="37"/>
      <c r="R16" s="37"/>
      <c r="S16" s="36">
        <f>IF(ISBLANK(TblTrvlDetails[[#This Row],[Location]]),0,IF(TblTrvlDetails[[#This Row],[D/I]]="I",VLOOKUP(TblTrvlDetails[[#This Row],[Location]],TblDom[],3,FALSE),VLOOKUP(TblTrvlDetails[[#This Row],[Location]],TblDom[],2,FALSE)))</f>
        <v>0</v>
      </c>
      <c r="T16"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38">
        <f>IFERROR(SUM(L16:N16,P16:R16,(TblTrvlDetails[[#This Row],[Miles*]]*VLOOKUP("Car Mileage",TblTransport[#All],2,FALSE))),"")</f>
        <v>0</v>
      </c>
      <c r="Y16" s="67">
        <v>0</v>
      </c>
    </row>
    <row r="17" spans="2:25" ht="20.45" customHeight="1" x14ac:dyDescent="0.25">
      <c r="B17" s="32"/>
      <c r="C17" s="33"/>
      <c r="D17" s="32"/>
      <c r="E17" s="34" t="str">
        <f>_xlfn.IFNA(IF(VLOOKUP(TblTrvlDetails[[#This Row],[Location]],TblDom[],2,FALSE)&lt;&gt;"International","D",IF(VLOOKUP(TblTrvlDetails[[#This Row],[Location]],TblDom[],2,FALSE)="International","I","")),"")</f>
        <v/>
      </c>
      <c r="F17"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7" s="35"/>
      <c r="H17" s="36">
        <v>0</v>
      </c>
      <c r="I17" s="36">
        <v>0</v>
      </c>
      <c r="J17" s="36">
        <v>0</v>
      </c>
      <c r="K17" s="36">
        <v>0</v>
      </c>
      <c r="L17"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7"/>
      <c r="N17" s="37"/>
      <c r="O17" s="33"/>
      <c r="P17" s="37"/>
      <c r="Q17" s="37"/>
      <c r="R17" s="37"/>
      <c r="S17" s="36">
        <f>IF(ISBLANK(TblTrvlDetails[[#This Row],[Location]]),0,IF(TblTrvlDetails[[#This Row],[D/I]]="I",VLOOKUP(TblTrvlDetails[[#This Row],[Location]],TblDom[],3,FALSE),VLOOKUP(TblTrvlDetails[[#This Row],[Location]],TblDom[],2,FALSE)))</f>
        <v>0</v>
      </c>
      <c r="T17"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38">
        <f>IFERROR(SUM(L17:N17,P17:R17,(TblTrvlDetails[[#This Row],[Miles*]]*VLOOKUP("Car Mileage",TblTransport[#All],2,FALSE))),"")</f>
        <v>0</v>
      </c>
      <c r="Y17" s="67">
        <v>0</v>
      </c>
    </row>
    <row r="18" spans="2:25" ht="20.45" customHeight="1" x14ac:dyDescent="0.25">
      <c r="B18" s="32"/>
      <c r="C18" s="33"/>
      <c r="D18" s="32"/>
      <c r="E18" s="34" t="str">
        <f>_xlfn.IFNA(IF(VLOOKUP(TblTrvlDetails[[#This Row],[Location]],TblDom[],2,FALSE)&lt;&gt;"International","D",IF(VLOOKUP(TblTrvlDetails[[#This Row],[Location]],TblDom[],2,FALSE)="International","I","")),"")</f>
        <v/>
      </c>
      <c r="F18"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8" s="35"/>
      <c r="H18" s="36">
        <v>0</v>
      </c>
      <c r="I18" s="36">
        <v>0</v>
      </c>
      <c r="J18" s="36">
        <v>0</v>
      </c>
      <c r="K18" s="36">
        <v>0</v>
      </c>
      <c r="L18"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7"/>
      <c r="N18" s="37"/>
      <c r="O18" s="33"/>
      <c r="P18" s="37"/>
      <c r="Q18" s="37"/>
      <c r="R18" s="37"/>
      <c r="S18" s="36">
        <f>IF(ISBLANK(TblTrvlDetails[[#This Row],[Location]]),0,IF(TblTrvlDetails[[#This Row],[D/I]]="I",VLOOKUP(TblTrvlDetails[[#This Row],[Location]],TblDom[],3,FALSE),VLOOKUP(TblTrvlDetails[[#This Row],[Location]],TblDom[],2,FALSE)))</f>
        <v>0</v>
      </c>
      <c r="T18"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38">
        <f>IFERROR(SUM(L18:N18,P18:R18,(TblTrvlDetails[[#This Row],[Miles*]]*VLOOKUP("Car Mileage",TblTransport[#All],2,FALSE))),"")</f>
        <v>0</v>
      </c>
      <c r="Y18" s="67">
        <v>0</v>
      </c>
    </row>
    <row r="19" spans="2:25" ht="20.45" customHeight="1" x14ac:dyDescent="0.25">
      <c r="B19" s="32"/>
      <c r="C19" s="33"/>
      <c r="D19" s="32"/>
      <c r="E19" s="34" t="str">
        <f>_xlfn.IFNA(IF(VLOOKUP(TblTrvlDetails[[#This Row],[Location]],TblDom[],2,FALSE)&lt;&gt;"International","D",IF(VLOOKUP(TblTrvlDetails[[#This Row],[Location]],TblDom[],2,FALSE)="International","I","")),"")</f>
        <v/>
      </c>
      <c r="F19"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19" s="35"/>
      <c r="H19" s="36">
        <v>0</v>
      </c>
      <c r="I19" s="36">
        <v>0</v>
      </c>
      <c r="J19" s="36">
        <v>0</v>
      </c>
      <c r="K19" s="36">
        <v>0</v>
      </c>
      <c r="L19"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7"/>
      <c r="N19" s="37"/>
      <c r="O19" s="33"/>
      <c r="P19" s="37"/>
      <c r="Q19" s="37"/>
      <c r="R19" s="37"/>
      <c r="S19" s="36">
        <f>IF(ISBLANK(TblTrvlDetails[[#This Row],[Location]]),0,IF(TblTrvlDetails[[#This Row],[D/I]]="I",VLOOKUP(TblTrvlDetails[[#This Row],[Location]],TblDom[],3,FALSE),VLOOKUP(TblTrvlDetails[[#This Row],[Location]],TblDom[],2,FALSE)))</f>
        <v>0</v>
      </c>
      <c r="T19"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38">
        <f>IFERROR(SUM(L19:N19,P19:R19,(TblTrvlDetails[[#This Row],[Miles*]]*VLOOKUP("Car Mileage",TblTransport[#All],2,FALSE))),"")</f>
        <v>0</v>
      </c>
      <c r="Y19" s="67">
        <v>0</v>
      </c>
    </row>
    <row r="20" spans="2:25" ht="20.45" customHeight="1" x14ac:dyDescent="0.25">
      <c r="B20" s="32"/>
      <c r="C20" s="33"/>
      <c r="D20" s="32"/>
      <c r="E20" s="34" t="str">
        <f>_xlfn.IFNA(IF(VLOOKUP(TblTrvlDetails[[#This Row],[Location]],TblDom[],2,FALSE)&lt;&gt;"International","D",IF(VLOOKUP(TblTrvlDetails[[#This Row],[Location]],TblDom[],2,FALSE)="International","I","")),"")</f>
        <v/>
      </c>
      <c r="F20"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0" s="35"/>
      <c r="H20" s="36">
        <v>0</v>
      </c>
      <c r="I20" s="36">
        <v>0</v>
      </c>
      <c r="J20" s="36">
        <v>0</v>
      </c>
      <c r="K20" s="36">
        <v>0</v>
      </c>
      <c r="L20"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7"/>
      <c r="N20" s="37"/>
      <c r="O20" s="33"/>
      <c r="P20" s="37"/>
      <c r="Q20" s="37"/>
      <c r="R20" s="37"/>
      <c r="S20" s="36">
        <f>IF(ISBLANK(TblTrvlDetails[[#This Row],[Location]]),0,IF(TblTrvlDetails[[#This Row],[D/I]]="I",VLOOKUP(TblTrvlDetails[[#This Row],[Location]],TblDom[],3,FALSE),VLOOKUP(TblTrvlDetails[[#This Row],[Location]],TblDom[],2,FALSE)))</f>
        <v>0</v>
      </c>
      <c r="T20"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38">
        <f>IFERROR(SUM(L20:N20,P20:R20,(TblTrvlDetails[[#This Row],[Miles*]]*VLOOKUP("Car Mileage",TblTransport[#All],2,FALSE))),"")</f>
        <v>0</v>
      </c>
      <c r="Y20" s="67">
        <v>0</v>
      </c>
    </row>
    <row r="21" spans="2:25" ht="20.45" customHeight="1" x14ac:dyDescent="0.25">
      <c r="B21" s="32"/>
      <c r="C21" s="33"/>
      <c r="D21" s="32"/>
      <c r="E21" s="34" t="str">
        <f>_xlfn.IFNA(IF(VLOOKUP(TblTrvlDetails[[#This Row],[Location]],TblDom[],2,FALSE)&lt;&gt;"International","D",IF(VLOOKUP(TblTrvlDetails[[#This Row],[Location]],TblDom[],2,FALSE)="International","I","")),"")</f>
        <v/>
      </c>
      <c r="F21"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1" s="35"/>
      <c r="H21" s="36">
        <v>0</v>
      </c>
      <c r="I21" s="36">
        <v>0</v>
      </c>
      <c r="J21" s="36">
        <v>0</v>
      </c>
      <c r="K21" s="36">
        <v>0</v>
      </c>
      <c r="L21"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7"/>
      <c r="N21" s="37"/>
      <c r="O21" s="33"/>
      <c r="P21" s="37"/>
      <c r="Q21" s="37"/>
      <c r="R21" s="37"/>
      <c r="S21" s="36">
        <f>IF(ISBLANK(TblTrvlDetails[[#This Row],[Location]]),0,IF(TblTrvlDetails[[#This Row],[D/I]]="I",VLOOKUP(TblTrvlDetails[[#This Row],[Location]],TblDom[],3,FALSE),VLOOKUP(TblTrvlDetails[[#This Row],[Location]],TblDom[],2,FALSE)))</f>
        <v>0</v>
      </c>
      <c r="T21"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38">
        <f>IFERROR(SUM(L21:N21,P21:R21,(TblTrvlDetails[[#This Row],[Miles*]]*VLOOKUP("Car Mileage",TblTransport[#All],2,FALSE))),"")</f>
        <v>0</v>
      </c>
      <c r="Y21" s="67">
        <v>0</v>
      </c>
    </row>
    <row r="22" spans="2:25" ht="20.45" customHeight="1" x14ac:dyDescent="0.25">
      <c r="B22" s="32"/>
      <c r="C22" s="33"/>
      <c r="D22" s="32"/>
      <c r="E22" s="34" t="str">
        <f>_xlfn.IFNA(IF(VLOOKUP(TblTrvlDetails[[#This Row],[Location]],TblDom[],2,FALSE)&lt;&gt;"International","D",IF(VLOOKUP(TblTrvlDetails[[#This Row],[Location]],TblDom[],2,FALSE)="International","I","")),"")</f>
        <v/>
      </c>
      <c r="F22"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2" s="35"/>
      <c r="H22" s="36">
        <v>0</v>
      </c>
      <c r="I22" s="36">
        <v>0</v>
      </c>
      <c r="J22" s="36">
        <v>0</v>
      </c>
      <c r="K22" s="36">
        <v>0</v>
      </c>
      <c r="L22"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7"/>
      <c r="N22" s="37"/>
      <c r="O22" s="33"/>
      <c r="P22" s="37"/>
      <c r="Q22" s="37"/>
      <c r="R22" s="37"/>
      <c r="S22" s="36">
        <f>IF(ISBLANK(TblTrvlDetails[[#This Row],[Location]]),0,IF(TblTrvlDetails[[#This Row],[D/I]]="I",VLOOKUP(TblTrvlDetails[[#This Row],[Location]],TblDom[],3,FALSE),VLOOKUP(TblTrvlDetails[[#This Row],[Location]],TblDom[],2,FALSE)))</f>
        <v>0</v>
      </c>
      <c r="T22"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38">
        <f>IFERROR(SUM(L22:N22,P22:R22,(TblTrvlDetails[[#This Row],[Miles*]]*VLOOKUP("Car Mileage",TblTransport[#All],2,FALSE))),"")</f>
        <v>0</v>
      </c>
      <c r="Y22" s="67">
        <v>0</v>
      </c>
    </row>
    <row r="23" spans="2:25" ht="20.45" customHeight="1" x14ac:dyDescent="0.25">
      <c r="B23" s="32"/>
      <c r="C23" s="33"/>
      <c r="D23" s="32"/>
      <c r="E23" s="34" t="str">
        <f>_xlfn.IFNA(IF(VLOOKUP(TblTrvlDetails[[#This Row],[Location]],TblDom[],2,FALSE)&lt;&gt;"International","D",IF(VLOOKUP(TblTrvlDetails[[#This Row],[Location]],TblDom[],2,FALSE)="International","I","")),"")</f>
        <v/>
      </c>
      <c r="F23"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3" s="35"/>
      <c r="H23" s="36">
        <v>0</v>
      </c>
      <c r="I23" s="36">
        <v>0</v>
      </c>
      <c r="J23" s="36">
        <v>0</v>
      </c>
      <c r="K23" s="36">
        <v>0</v>
      </c>
      <c r="L23"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7"/>
      <c r="N23" s="37"/>
      <c r="O23" s="33"/>
      <c r="P23" s="37"/>
      <c r="Q23" s="37"/>
      <c r="R23" s="37"/>
      <c r="S23" s="36">
        <f>IF(ISBLANK(TblTrvlDetails[[#This Row],[Location]]),0,IF(TblTrvlDetails[[#This Row],[D/I]]="I",VLOOKUP(TblTrvlDetails[[#This Row],[Location]],TblDom[],3,FALSE),VLOOKUP(TblTrvlDetails[[#This Row],[Location]],TblDom[],2,FALSE)))</f>
        <v>0</v>
      </c>
      <c r="T23"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38">
        <f>IFERROR(SUM(L23:N23,P23:R23,(TblTrvlDetails[[#This Row],[Miles*]]*VLOOKUP("Car Mileage",TblTransport[#All],2,FALSE))),"")</f>
        <v>0</v>
      </c>
      <c r="Y23" s="67">
        <v>0</v>
      </c>
    </row>
    <row r="24" spans="2:25" ht="20.45" customHeight="1" x14ac:dyDescent="0.25">
      <c r="B24" s="32"/>
      <c r="C24" s="33"/>
      <c r="D24" s="32"/>
      <c r="E24" s="34" t="str">
        <f>_xlfn.IFNA(IF(VLOOKUP(TblTrvlDetails[[#This Row],[Location]],TblDom[],2,FALSE)&lt;&gt;"International","D",IF(VLOOKUP(TblTrvlDetails[[#This Row],[Location]],TblDom[],2,FALSE)="International","I","")),"")</f>
        <v/>
      </c>
      <c r="F24"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4" s="35"/>
      <c r="H24" s="36">
        <v>0</v>
      </c>
      <c r="I24" s="36">
        <v>0</v>
      </c>
      <c r="J24" s="36">
        <v>0</v>
      </c>
      <c r="K24" s="36">
        <v>0</v>
      </c>
      <c r="L24"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7"/>
      <c r="N24" s="37"/>
      <c r="O24" s="33"/>
      <c r="P24" s="37"/>
      <c r="Q24" s="37"/>
      <c r="R24" s="37"/>
      <c r="S24" s="36">
        <f>IF(ISBLANK(TblTrvlDetails[[#This Row],[Location]]),0,IF(TblTrvlDetails[[#This Row],[D/I]]="I",VLOOKUP(TblTrvlDetails[[#This Row],[Location]],TblDom[],3,FALSE),VLOOKUP(TblTrvlDetails[[#This Row],[Location]],TblDom[],2,FALSE)))</f>
        <v>0</v>
      </c>
      <c r="T24"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38">
        <f>IFERROR(SUM(L24:N24,P24:R24,(TblTrvlDetails[[#This Row],[Miles*]]*VLOOKUP("Car Mileage",TblTransport[#All],2,FALSE))),"")</f>
        <v>0</v>
      </c>
      <c r="Y24" s="67">
        <v>0</v>
      </c>
    </row>
    <row r="25" spans="2:25" ht="20.45" customHeight="1" x14ac:dyDescent="0.25">
      <c r="B25" s="32"/>
      <c r="C25" s="33"/>
      <c r="D25" s="32"/>
      <c r="E25" s="34" t="str">
        <f>_xlfn.IFNA(IF(VLOOKUP(TblTrvlDetails[[#This Row],[Location]],TblDom[],2,FALSE)&lt;&gt;"International","D",IF(VLOOKUP(TblTrvlDetails[[#This Row],[Location]],TblDom[],2,FALSE)="International","I","")),"")</f>
        <v/>
      </c>
      <c r="F25"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5" s="35"/>
      <c r="H25" s="36">
        <v>0</v>
      </c>
      <c r="I25" s="36">
        <v>0</v>
      </c>
      <c r="J25" s="36">
        <v>0</v>
      </c>
      <c r="K25" s="36">
        <v>0</v>
      </c>
      <c r="L25"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7"/>
      <c r="N25" s="37"/>
      <c r="O25" s="33"/>
      <c r="P25" s="37"/>
      <c r="Q25" s="37"/>
      <c r="R25" s="37"/>
      <c r="S25" s="36">
        <f>IF(ISBLANK(TblTrvlDetails[[#This Row],[Location]]),0,IF(TblTrvlDetails[[#This Row],[D/I]]="I",VLOOKUP(TblTrvlDetails[[#This Row],[Location]],TblDom[],3,FALSE),VLOOKUP(TblTrvlDetails[[#This Row],[Location]],TblDom[],2,FALSE)))</f>
        <v>0</v>
      </c>
      <c r="T25"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38">
        <f>IFERROR(SUM(L25:N25,P25:R25,(TblTrvlDetails[[#This Row],[Miles*]]*VLOOKUP("Car Mileage",TblTransport[#All],2,FALSE))),"")</f>
        <v>0</v>
      </c>
      <c r="Y25" s="67">
        <v>0</v>
      </c>
    </row>
    <row r="26" spans="2:25" ht="20.45" customHeight="1" x14ac:dyDescent="0.25">
      <c r="B26" s="32"/>
      <c r="C26" s="33"/>
      <c r="D26" s="32"/>
      <c r="E26" s="34" t="str">
        <f>_xlfn.IFNA(IF(VLOOKUP(TblTrvlDetails[[#This Row],[Location]],TblDom[],2,FALSE)&lt;&gt;"International","D",IF(VLOOKUP(TblTrvlDetails[[#This Row],[Location]],TblDom[],2,FALSE)="International","I","")),"")</f>
        <v/>
      </c>
      <c r="F26"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6" s="35"/>
      <c r="H26" s="36">
        <v>0</v>
      </c>
      <c r="I26" s="36">
        <v>0</v>
      </c>
      <c r="J26" s="36">
        <v>0</v>
      </c>
      <c r="K26" s="36">
        <v>0</v>
      </c>
      <c r="L26"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7"/>
      <c r="N26" s="37"/>
      <c r="O26" s="33"/>
      <c r="P26" s="37"/>
      <c r="Q26" s="37"/>
      <c r="R26" s="37"/>
      <c r="S26" s="36">
        <f>IF(ISBLANK(TblTrvlDetails[[#This Row],[Location]]),0,IF(TblTrvlDetails[[#This Row],[D/I]]="I",VLOOKUP(TblTrvlDetails[[#This Row],[Location]],TblDom[],3,FALSE),VLOOKUP(TblTrvlDetails[[#This Row],[Location]],TblDom[],2,FALSE)))</f>
        <v>0</v>
      </c>
      <c r="T26"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38">
        <f>IFERROR(SUM(L26:N26,P26:R26,(TblTrvlDetails[[#This Row],[Miles*]]*VLOOKUP("Car Mileage",TblTransport[#All],2,FALSE))),"")</f>
        <v>0</v>
      </c>
      <c r="Y26" s="67">
        <v>0</v>
      </c>
    </row>
    <row r="27" spans="2:25" ht="20.45" customHeight="1" x14ac:dyDescent="0.25">
      <c r="B27" s="32"/>
      <c r="C27" s="33"/>
      <c r="D27" s="32"/>
      <c r="E27" s="34" t="str">
        <f>_xlfn.IFNA(IF(VLOOKUP(TblTrvlDetails[[#This Row],[Location]],TblDom[],2,FALSE)&lt;&gt;"International","D",IF(VLOOKUP(TblTrvlDetails[[#This Row],[Location]],TblDom[],2,FALSE)="International","I","")),"")</f>
        <v/>
      </c>
      <c r="F27"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7" s="35"/>
      <c r="H27" s="36">
        <v>0</v>
      </c>
      <c r="I27" s="36">
        <v>0</v>
      </c>
      <c r="J27" s="36">
        <v>0</v>
      </c>
      <c r="K27" s="36">
        <v>0</v>
      </c>
      <c r="L27"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7"/>
      <c r="N27" s="37"/>
      <c r="O27" s="33"/>
      <c r="P27" s="37"/>
      <c r="Q27" s="37"/>
      <c r="R27" s="37"/>
      <c r="S27" s="36">
        <f>IF(ISBLANK(TblTrvlDetails[[#This Row],[Location]]),0,IF(TblTrvlDetails[[#This Row],[D/I]]="I",VLOOKUP(TblTrvlDetails[[#This Row],[Location]],TblDom[],3,FALSE),VLOOKUP(TblTrvlDetails[[#This Row],[Location]],TblDom[],2,FALSE)))</f>
        <v>0</v>
      </c>
      <c r="T27"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38">
        <f>IFERROR(SUM(L27:N27,P27:R27,(TblTrvlDetails[[#This Row],[Miles*]]*VLOOKUP("Car Mileage",TblTransport[#All],2,FALSE))),"")</f>
        <v>0</v>
      </c>
      <c r="Y27" s="67">
        <v>0</v>
      </c>
    </row>
    <row r="28" spans="2:25" ht="20.45" customHeight="1" x14ac:dyDescent="0.25">
      <c r="B28" s="32"/>
      <c r="C28" s="33"/>
      <c r="D28" s="32"/>
      <c r="E28" s="34" t="str">
        <f>_xlfn.IFNA(IF(VLOOKUP(TblTrvlDetails[[#This Row],[Location]],TblDom[],2,FALSE)&lt;&gt;"International","D",IF(VLOOKUP(TblTrvlDetails[[#This Row],[Location]],TblDom[],2,FALSE)="International","I","")),"")</f>
        <v/>
      </c>
      <c r="F28"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35"/>
      <c r="H28" s="36">
        <v>0</v>
      </c>
      <c r="I28" s="36">
        <v>0</v>
      </c>
      <c r="J28" s="36">
        <v>0</v>
      </c>
      <c r="K28" s="36">
        <v>0</v>
      </c>
      <c r="L28"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7"/>
      <c r="N28" s="37"/>
      <c r="O28" s="33"/>
      <c r="P28" s="37"/>
      <c r="Q28" s="37"/>
      <c r="R28" s="37"/>
      <c r="S28" s="36">
        <f>IF(ISBLANK(TblTrvlDetails[[#This Row],[Location]]),0,IF(TblTrvlDetails[[#This Row],[D/I]]="I",VLOOKUP(TblTrvlDetails[[#This Row],[Location]],TblDom[],3,FALSE),VLOOKUP(TblTrvlDetails[[#This Row],[Location]],TblDom[],2,FALSE)))</f>
        <v>0</v>
      </c>
      <c r="T28"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38">
        <f>IFERROR(SUM(L28:N28,P28:R28,(TblTrvlDetails[[#This Row],[Miles*]]*VLOOKUP("Car Mileage",TblTransport[#All],2,FALSE))),"")</f>
        <v>0</v>
      </c>
      <c r="Y28" s="67">
        <v>0</v>
      </c>
    </row>
    <row r="29" spans="2:25" ht="20.45" customHeight="1" x14ac:dyDescent="0.25">
      <c r="B29" s="32"/>
      <c r="C29" s="33"/>
      <c r="D29" s="32"/>
      <c r="E29" s="34" t="str">
        <f>_xlfn.IFNA(IF(VLOOKUP(TblTrvlDetails[[#This Row],[Location]],TblDom[],2,FALSE)&lt;&gt;"International","D",IF(VLOOKUP(TblTrvlDetails[[#This Row],[Location]],TblDom[],2,FALSE)="International","I","")),"")</f>
        <v/>
      </c>
      <c r="F29" s="34">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35"/>
      <c r="H29" s="36">
        <v>0</v>
      </c>
      <c r="I29" s="36">
        <v>0</v>
      </c>
      <c r="J29" s="36">
        <v>0</v>
      </c>
      <c r="K29" s="36">
        <v>0</v>
      </c>
      <c r="L29" s="34">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7"/>
      <c r="N29" s="37"/>
      <c r="O29" s="33"/>
      <c r="P29" s="37"/>
      <c r="Q29" s="37"/>
      <c r="R29" s="37"/>
      <c r="S29" s="36">
        <f>IF(ISBLANK(TblTrvlDetails[[#This Row],[Location]]),0,IF(TblTrvlDetails[[#This Row],[D/I]]="I",VLOOKUP(TblTrvlDetails[[#This Row],[Location]],TblDom[],3,FALSE),VLOOKUP(TblTrvlDetails[[#This Row],[Location]],TblDom[],2,FALSE)))</f>
        <v>0</v>
      </c>
      <c r="T29" s="6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6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6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3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38">
        <f>IFERROR(SUM(L29:N29,P29:R29,(TblTrvlDetails[[#This Row],[Miles*]]*VLOOKUP("Car Mileage",TblTransport[#All],2,FALSE))),"")</f>
        <v>0</v>
      </c>
      <c r="Y29" s="67">
        <v>0</v>
      </c>
    </row>
    <row r="31" spans="2:25" ht="45" customHeight="1" x14ac:dyDescent="0.25">
      <c r="B31" s="103" t="s">
        <v>80</v>
      </c>
      <c r="C31" s="104"/>
      <c r="D31" s="104"/>
      <c r="E31" s="104"/>
      <c r="F31" s="104"/>
      <c r="G31" s="104"/>
      <c r="H31" s="104"/>
      <c r="I31" s="104"/>
      <c r="J31" s="104"/>
      <c r="K31" s="104"/>
      <c r="L31" s="104"/>
      <c r="M31" s="104"/>
      <c r="N31" s="104"/>
      <c r="O31" s="104"/>
      <c r="P31" s="104"/>
      <c r="Q31" s="104"/>
      <c r="R31" s="104"/>
      <c r="S31" s="104"/>
      <c r="T31" s="104"/>
      <c r="U31" s="104"/>
      <c r="V31" s="104"/>
      <c r="W31" s="104"/>
      <c r="X31" s="104"/>
      <c r="Y31" s="105"/>
    </row>
    <row r="32" spans="2:25" ht="15" customHeight="1" x14ac:dyDescent="0.2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row>
    <row r="33" spans="2:25" ht="15" customHeight="1" x14ac:dyDescent="0.25">
      <c r="B33" s="107" t="s">
        <v>79</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2:25" ht="15" customHeight="1" x14ac:dyDescent="0.25">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row>
    <row r="35" spans="2:25" ht="45" x14ac:dyDescent="0.25">
      <c r="B35" s="108" t="s">
        <v>87</v>
      </c>
      <c r="C35" s="84"/>
      <c r="D35" s="85"/>
      <c r="E35" s="109"/>
      <c r="F35" s="109"/>
      <c r="G35" s="109"/>
      <c r="H35" s="109"/>
      <c r="I35" s="109"/>
      <c r="J35" s="109"/>
      <c r="K35" s="109"/>
      <c r="L35" s="109"/>
      <c r="M35" s="109"/>
      <c r="N35" s="109"/>
      <c r="O35" s="109"/>
      <c r="P35" s="109"/>
      <c r="Q35" s="109"/>
      <c r="R35" s="109"/>
      <c r="S35" s="109"/>
      <c r="T35" s="109"/>
      <c r="U35" s="109"/>
      <c r="V35" s="109"/>
      <c r="W35" s="109"/>
      <c r="X35" s="109"/>
      <c r="Y35" s="109"/>
    </row>
  </sheetData>
  <mergeCells count="14">
    <mergeCell ref="C35:D35"/>
    <mergeCell ref="B31:Y31"/>
    <mergeCell ref="L4:Q6"/>
    <mergeCell ref="I13:K13"/>
    <mergeCell ref="C3:D3"/>
    <mergeCell ref="C4:D4"/>
    <mergeCell ref="G3:H3"/>
    <mergeCell ref="G5:H5"/>
    <mergeCell ref="G4:H4"/>
    <mergeCell ref="Q10:R11"/>
    <mergeCell ref="X10:Y11"/>
    <mergeCell ref="F11:P11"/>
    <mergeCell ref="J3:K3"/>
    <mergeCell ref="L3:M3"/>
  </mergeCells>
  <phoneticPr fontId="12" type="noConversion"/>
  <dataValidations count="2">
    <dataValidation type="list" allowBlank="1" showInputMessage="1" showErrorMessage="1" sqref="B15:B29" xr:uid="{F15AC928-CC7A-4E74-B9C1-4B01E9C723CE}">
      <formula1>$B$7:$B$11</formula1>
    </dataValidation>
    <dataValidation type="list" allowBlank="1" showInputMessage="1" showErrorMessage="1" sqref="L3:M3" xr:uid="{004CB513-818B-4B63-BF8F-F4750959719E}">
      <formula1>"Select One, SOASI-Employee, Candidate, Vendor-PO Includes Travel, SSU-Current Student, Volunteer-Reg w/ HR"</formula1>
    </dataValidation>
  </dataValidations>
  <hyperlinks>
    <hyperlink ref="D6" r:id="rId1" display="International Rates (State Dept)" xr:uid="{21DD02F2-915F-4D90-9C34-CF297AEA1277}"/>
    <hyperlink ref="C6" r:id="rId2" xr:uid="{EAD12657-15CC-462B-8F73-3AA76AC31235}"/>
    <hyperlink ref="B33" r:id="rId3" xr:uid="{1DC65E9E-8ECC-4313-AF36-5469FC4218DE}"/>
  </hyperlinks>
  <printOptions horizontalCentered="1"/>
  <pageMargins left="0.25" right="0.25" top="0.75" bottom="0.75" header="0.3" footer="0.3"/>
  <pageSetup scale="63" orientation="landscape" r:id="rId4"/>
  <headerFooter>
    <oddHeader>&amp;L&amp;G</oddHeader>
    <oddFooter>&amp;L&amp;"-,Italic"&amp;9Version 1 - 01/04/24</oddFooter>
  </headerFooter>
  <drawing r:id="rId5"/>
  <legacyDrawing r:id="rId6"/>
  <legacyDrawingHF r:id="rId7"/>
  <tableParts count="2">
    <tablePart r:id="rId8"/>
    <tablePart r:id="rId9"/>
  </tableParts>
  <extLst>
    <ext xmlns:x14="http://schemas.microsoft.com/office/spreadsheetml/2009/9/main" uri="{CCE6A557-97BC-4b89-ADB6-D9C93CAAB3DF}">
      <x14:dataValidations xmlns:xm="http://schemas.microsoft.com/office/excel/2006/main" count="2">
        <x14:dataValidation type="list" allowBlank="1" showInputMessage="1" showErrorMessage="1" xr:uid="{0ACE33F9-43E9-4BFC-9DCA-CDC786D70A66}">
          <x14:formula1>
            <xm:f>Data!$P$4:$P$9</xm:f>
          </x14:formula1>
          <xm:sqref>C7:C11</xm:sqref>
        </x14:dataValidation>
        <x14:dataValidation type="list" allowBlank="1" showInputMessage="1" showErrorMessage="1" xr:uid="{E0108D65-8053-483B-9BF2-E01394D20001}">
          <x14:formula1>
            <xm:f>Data!$AA$4:$AA$6</xm:f>
          </x14:formula1>
          <xm:sqref>C15:C29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5" sqref="B5"/>
    </sheetView>
  </sheetViews>
  <sheetFormatPr defaultRowHeight="15" x14ac:dyDescent="0.25"/>
  <cols>
    <col min="1" max="1" width="9.140625" customWidth="1"/>
    <col min="2" max="2" width="49.85546875" customWidth="1"/>
    <col min="3" max="3" width="10.42578125" bestFit="1" customWidth="1"/>
  </cols>
  <sheetData>
    <row r="1" spans="1:3" x14ac:dyDescent="0.25">
      <c r="A1" s="78" t="s">
        <v>67</v>
      </c>
      <c r="B1" s="79" t="s">
        <v>70</v>
      </c>
      <c r="C1" s="73" t="s">
        <v>71</v>
      </c>
    </row>
    <row r="2" spans="1:3" x14ac:dyDescent="0.25">
      <c r="A2" s="75">
        <v>1</v>
      </c>
      <c r="B2" s="74" t="s">
        <v>68</v>
      </c>
      <c r="C2" s="77">
        <v>45236</v>
      </c>
    </row>
    <row r="3" spans="1:3" x14ac:dyDescent="0.25">
      <c r="A3" s="75">
        <v>2</v>
      </c>
      <c r="B3" s="74" t="s">
        <v>69</v>
      </c>
      <c r="C3" s="77">
        <v>45243</v>
      </c>
    </row>
    <row r="4" spans="1:3" x14ac:dyDescent="0.25">
      <c r="A4" s="75">
        <v>3</v>
      </c>
      <c r="B4" s="74" t="s">
        <v>72</v>
      </c>
      <c r="C4" s="77">
        <v>45271</v>
      </c>
    </row>
    <row r="5" spans="1:3" x14ac:dyDescent="0.25">
      <c r="A5" s="75">
        <v>4</v>
      </c>
      <c r="B5" s="74" t="s">
        <v>73</v>
      </c>
      <c r="C5" s="77">
        <v>45280</v>
      </c>
    </row>
    <row r="6" spans="1:3" x14ac:dyDescent="0.25">
      <c r="A6" s="75"/>
      <c r="B6" s="74"/>
      <c r="C6" s="76"/>
    </row>
    <row r="7" spans="1:3" x14ac:dyDescent="0.25">
      <c r="A7" s="75"/>
      <c r="B7" s="74"/>
      <c r="C7" s="76"/>
    </row>
    <row r="8" spans="1:3" x14ac:dyDescent="0.25">
      <c r="A8" s="75"/>
      <c r="B8" s="74"/>
      <c r="C8" s="76"/>
    </row>
    <row r="9" spans="1:3" x14ac:dyDescent="0.25">
      <c r="A9" s="75"/>
      <c r="B9" s="74"/>
      <c r="C9" s="76"/>
    </row>
    <row r="10" spans="1:3" x14ac:dyDescent="0.25">
      <c r="A10" s="75"/>
      <c r="B10" s="74"/>
      <c r="C10" s="76"/>
    </row>
    <row r="11" spans="1:3" x14ac:dyDescent="0.25">
      <c r="A11" s="75"/>
      <c r="B11" s="74"/>
      <c r="C11" s="76"/>
    </row>
    <row r="12" spans="1:3" x14ac:dyDescent="0.25">
      <c r="A12" s="75"/>
      <c r="B12" s="74"/>
      <c r="C12" s="76"/>
    </row>
    <row r="13" spans="1:3" x14ac:dyDescent="0.25">
      <c r="A13" s="75"/>
      <c r="B13" s="74"/>
      <c r="C13" s="76"/>
    </row>
    <row r="14" spans="1:3" x14ac:dyDescent="0.25">
      <c r="A14" s="72"/>
      <c r="B14" s="80"/>
      <c r="C14" s="7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Y6" sqref="Y6"/>
    </sheetView>
  </sheetViews>
  <sheetFormatPr defaultRowHeight="15" x14ac:dyDescent="0.25"/>
  <cols>
    <col min="1" max="1" width="11.7109375" hidden="1" customWidth="1"/>
    <col min="2" max="3" width="0" hidden="1" customWidth="1"/>
    <col min="4" max="4" width="13.7109375" style="25" customWidth="1"/>
    <col min="5" max="7" width="13.28515625" customWidth="1"/>
    <col min="8" max="8" width="13.85546875" customWidth="1"/>
    <col min="10" max="14" width="14.28515625" hidden="1" customWidth="1"/>
    <col min="24" max="24" width="15.85546875" customWidth="1"/>
    <col min="25" max="25" width="10.28515625" customWidth="1"/>
    <col min="27" max="27" width="22" customWidth="1"/>
  </cols>
  <sheetData>
    <row r="1" spans="1:27" ht="15.75" x14ac:dyDescent="0.25">
      <c r="D1" s="26" t="s">
        <v>25</v>
      </c>
      <c r="P1" s="1" t="s">
        <v>26</v>
      </c>
      <c r="X1" t="s">
        <v>29</v>
      </c>
    </row>
    <row r="3" spans="1:27" x14ac:dyDescent="0.25">
      <c r="A3" s="3" t="s">
        <v>14</v>
      </c>
      <c r="D3" s="23" t="s">
        <v>11</v>
      </c>
      <c r="E3" s="9" t="s">
        <v>0</v>
      </c>
      <c r="F3" s="9" t="s">
        <v>1</v>
      </c>
      <c r="G3" s="9" t="s">
        <v>2</v>
      </c>
      <c r="H3" s="10" t="s">
        <v>12</v>
      </c>
      <c r="J3" s="4" t="s">
        <v>11</v>
      </c>
      <c r="K3" s="4" t="s">
        <v>0</v>
      </c>
      <c r="L3" s="4" t="s">
        <v>1</v>
      </c>
      <c r="M3" s="4" t="s">
        <v>2</v>
      </c>
      <c r="N3" s="4" t="s">
        <v>12</v>
      </c>
      <c r="P3" s="3" t="s">
        <v>14</v>
      </c>
      <c r="Q3" s="3" t="s">
        <v>22</v>
      </c>
      <c r="R3" s="3" t="s">
        <v>1</v>
      </c>
      <c r="S3" s="3" t="s">
        <v>2</v>
      </c>
      <c r="T3" s="3" t="s">
        <v>21</v>
      </c>
      <c r="U3" s="3" t="s">
        <v>9</v>
      </c>
      <c r="X3" t="s">
        <v>30</v>
      </c>
      <c r="Y3" t="s">
        <v>34</v>
      </c>
      <c r="AA3" t="s">
        <v>16</v>
      </c>
    </row>
    <row r="4" spans="1:27" x14ac:dyDescent="0.25">
      <c r="A4" s="3">
        <v>59</v>
      </c>
      <c r="D4" s="24" t="s">
        <v>13</v>
      </c>
      <c r="E4" s="11">
        <v>0.15</v>
      </c>
      <c r="F4" s="11">
        <v>0.25</v>
      </c>
      <c r="G4" s="11">
        <v>0.4</v>
      </c>
      <c r="H4" s="12">
        <v>0.2</v>
      </c>
      <c r="J4" s="4"/>
      <c r="K4" s="7">
        <v>0.15</v>
      </c>
      <c r="L4" s="7">
        <v>0.25</v>
      </c>
      <c r="M4" s="7">
        <v>0.4</v>
      </c>
      <c r="N4" s="7">
        <v>0.2</v>
      </c>
      <c r="P4" s="3">
        <v>59</v>
      </c>
      <c r="Q4" s="19">
        <v>13</v>
      </c>
      <c r="R4" s="19">
        <v>15</v>
      </c>
      <c r="S4" s="19">
        <v>26</v>
      </c>
      <c r="T4" s="19">
        <v>5</v>
      </c>
      <c r="U4" s="19">
        <v>44.25</v>
      </c>
      <c r="X4" t="s">
        <v>31</v>
      </c>
      <c r="AA4" t="s">
        <v>9</v>
      </c>
    </row>
    <row r="5" spans="1:27" x14ac:dyDescent="0.25">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20">
        <v>48</v>
      </c>
      <c r="X5" t="s">
        <v>32</v>
      </c>
      <c r="AA5" t="s">
        <v>10</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69</v>
      </c>
      <c r="Q6" s="19">
        <v>16</v>
      </c>
      <c r="R6" s="19">
        <v>17</v>
      </c>
      <c r="S6" s="19">
        <v>31</v>
      </c>
      <c r="T6" s="19">
        <v>5</v>
      </c>
      <c r="U6" s="19">
        <v>51.75</v>
      </c>
      <c r="X6" t="s">
        <v>33</v>
      </c>
      <c r="Y6">
        <v>0.67</v>
      </c>
      <c r="AA6" t="s">
        <v>36</v>
      </c>
    </row>
    <row r="7" spans="1:27" x14ac:dyDescent="0.25">
      <c r="A7" s="3">
        <v>74</v>
      </c>
      <c r="D7" s="13">
        <v>3</v>
      </c>
      <c r="E7" s="14">
        <v>0</v>
      </c>
      <c r="F7" s="14">
        <v>1</v>
      </c>
      <c r="G7" s="14">
        <v>1</v>
      </c>
      <c r="H7" s="15">
        <v>1</v>
      </c>
      <c r="J7" s="5">
        <v>3</v>
      </c>
      <c r="K7" s="8">
        <f t="shared" si="0"/>
        <v>0</v>
      </c>
      <c r="L7" s="6">
        <f t="shared" si="1"/>
        <v>1</v>
      </c>
      <c r="M7" s="6">
        <f t="shared" si="2"/>
        <v>1</v>
      </c>
      <c r="N7" s="6">
        <f t="shared" si="3"/>
        <v>1</v>
      </c>
      <c r="P7" s="3">
        <v>74</v>
      </c>
      <c r="Q7" s="20">
        <v>17</v>
      </c>
      <c r="R7" s="20">
        <v>18</v>
      </c>
      <c r="S7" s="20">
        <v>34</v>
      </c>
      <c r="T7" s="20">
        <v>5</v>
      </c>
      <c r="U7" s="20">
        <v>55.5</v>
      </c>
    </row>
    <row r="8" spans="1:27" x14ac:dyDescent="0.25">
      <c r="A8" s="3">
        <v>79</v>
      </c>
      <c r="D8" s="13">
        <v>4</v>
      </c>
      <c r="E8" s="14">
        <v>1</v>
      </c>
      <c r="F8" s="14">
        <v>1</v>
      </c>
      <c r="G8" s="14">
        <v>1</v>
      </c>
      <c r="H8" s="15">
        <v>1</v>
      </c>
      <c r="J8" s="5">
        <v>4</v>
      </c>
      <c r="K8" s="8">
        <f t="shared" si="0"/>
        <v>1</v>
      </c>
      <c r="L8" s="6">
        <f t="shared" si="1"/>
        <v>1</v>
      </c>
      <c r="M8" s="6">
        <f t="shared" si="2"/>
        <v>2</v>
      </c>
      <c r="N8" s="6">
        <f t="shared" si="3"/>
        <v>1</v>
      </c>
      <c r="P8" s="3">
        <v>79</v>
      </c>
      <c r="Q8" s="19">
        <v>18</v>
      </c>
      <c r="R8" s="19">
        <v>20</v>
      </c>
      <c r="S8" s="19">
        <v>36</v>
      </c>
      <c r="T8" s="19">
        <v>5</v>
      </c>
      <c r="U8" s="19">
        <v>59.25</v>
      </c>
    </row>
    <row r="9" spans="1:27" x14ac:dyDescent="0.25">
      <c r="D9" s="13">
        <v>5</v>
      </c>
      <c r="E9" s="14">
        <v>1</v>
      </c>
      <c r="F9" s="14">
        <v>1</v>
      </c>
      <c r="G9" s="14">
        <v>2</v>
      </c>
      <c r="H9" s="15">
        <v>1</v>
      </c>
      <c r="J9" s="5">
        <v>5</v>
      </c>
      <c r="K9" s="8">
        <f t="shared" si="0"/>
        <v>1</v>
      </c>
      <c r="L9" s="6">
        <f t="shared" si="1"/>
        <v>1</v>
      </c>
      <c r="M9" s="6">
        <f t="shared" si="2"/>
        <v>2</v>
      </c>
      <c r="N9" s="6">
        <f t="shared" si="3"/>
        <v>1</v>
      </c>
      <c r="P9" s="3" t="s">
        <v>18</v>
      </c>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row>
    <row r="13" spans="1:27" x14ac:dyDescent="0.25">
      <c r="D13" s="13">
        <v>9</v>
      </c>
      <c r="E13" s="14">
        <v>1</v>
      </c>
      <c r="F13" s="14">
        <v>2</v>
      </c>
      <c r="G13" s="14">
        <v>4</v>
      </c>
      <c r="H13" s="15">
        <v>2</v>
      </c>
      <c r="J13" s="5">
        <v>9</v>
      </c>
      <c r="K13" s="8">
        <f t="shared" si="0"/>
        <v>1</v>
      </c>
      <c r="L13" s="6">
        <f t="shared" si="1"/>
        <v>2</v>
      </c>
      <c r="M13" s="6">
        <f t="shared" si="2"/>
        <v>4</v>
      </c>
      <c r="N13" s="6">
        <f t="shared" si="3"/>
        <v>2</v>
      </c>
    </row>
    <row r="14" spans="1:27" x14ac:dyDescent="0.25">
      <c r="D14" s="13">
        <v>10</v>
      </c>
      <c r="E14" s="14">
        <v>2</v>
      </c>
      <c r="F14" s="14">
        <v>2</v>
      </c>
      <c r="G14" s="14">
        <v>4</v>
      </c>
      <c r="H14" s="15">
        <v>2</v>
      </c>
      <c r="J14" s="5">
        <v>10</v>
      </c>
      <c r="K14" s="8">
        <f t="shared" si="0"/>
        <v>2</v>
      </c>
      <c r="L14" s="6">
        <f t="shared" si="1"/>
        <v>3</v>
      </c>
      <c r="M14" s="6">
        <f t="shared" si="2"/>
        <v>4</v>
      </c>
      <c r="N14" s="6">
        <f t="shared" si="3"/>
        <v>2</v>
      </c>
    </row>
    <row r="15" spans="1:27" x14ac:dyDescent="0.25">
      <c r="D15" s="13">
        <v>11</v>
      </c>
      <c r="E15" s="14">
        <v>2</v>
      </c>
      <c r="F15" s="14">
        <v>3</v>
      </c>
      <c r="G15" s="14">
        <v>4</v>
      </c>
      <c r="H15" s="15">
        <v>2</v>
      </c>
      <c r="J15" s="5">
        <v>11</v>
      </c>
      <c r="K15" s="8">
        <f t="shared" si="0"/>
        <v>2</v>
      </c>
      <c r="L15" s="6">
        <f t="shared" si="1"/>
        <v>3</v>
      </c>
      <c r="M15" s="6">
        <f t="shared" si="2"/>
        <v>4</v>
      </c>
      <c r="N15" s="6">
        <f t="shared" si="3"/>
        <v>2</v>
      </c>
    </row>
    <row r="16" spans="1:27" x14ac:dyDescent="0.25">
      <c r="D16" s="13">
        <v>12</v>
      </c>
      <c r="E16" s="14">
        <v>2</v>
      </c>
      <c r="F16" s="14">
        <v>3</v>
      </c>
      <c r="G16" s="14">
        <v>5</v>
      </c>
      <c r="H16" s="15">
        <v>2</v>
      </c>
      <c r="J16" s="5">
        <v>12</v>
      </c>
      <c r="K16" s="8">
        <f t="shared" si="0"/>
        <v>2</v>
      </c>
      <c r="L16" s="6">
        <f t="shared" si="1"/>
        <v>3</v>
      </c>
      <c r="M16" s="6">
        <f t="shared" si="2"/>
        <v>5</v>
      </c>
      <c r="N16" s="6">
        <f t="shared" si="3"/>
        <v>2</v>
      </c>
    </row>
    <row r="17" spans="4:14" x14ac:dyDescent="0.25">
      <c r="D17" s="13">
        <v>13</v>
      </c>
      <c r="E17" s="14">
        <v>2</v>
      </c>
      <c r="F17" s="14">
        <v>3</v>
      </c>
      <c r="G17" s="14">
        <v>5</v>
      </c>
      <c r="H17" s="15">
        <v>3</v>
      </c>
      <c r="J17" s="5">
        <v>13</v>
      </c>
      <c r="K17" s="8">
        <f t="shared" si="0"/>
        <v>2</v>
      </c>
      <c r="L17" s="6">
        <f t="shared" si="1"/>
        <v>3</v>
      </c>
      <c r="M17" s="6">
        <f t="shared" si="2"/>
        <v>5</v>
      </c>
      <c r="N17" s="6">
        <f t="shared" si="3"/>
        <v>3</v>
      </c>
    </row>
    <row r="18" spans="4:14" x14ac:dyDescent="0.25">
      <c r="D18" s="13">
        <v>14</v>
      </c>
      <c r="E18" s="14">
        <v>2</v>
      </c>
      <c r="F18" s="14">
        <v>4</v>
      </c>
      <c r="G18" s="14">
        <v>5</v>
      </c>
      <c r="H18" s="15">
        <v>3</v>
      </c>
      <c r="J18" s="5">
        <v>14</v>
      </c>
      <c r="K18" s="8">
        <f t="shared" si="0"/>
        <v>2</v>
      </c>
      <c r="L18" s="6">
        <f t="shared" si="1"/>
        <v>4</v>
      </c>
      <c r="M18" s="6">
        <f t="shared" si="2"/>
        <v>6</v>
      </c>
      <c r="N18" s="6">
        <f t="shared" si="3"/>
        <v>3</v>
      </c>
    </row>
    <row r="19" spans="4:14" x14ac:dyDescent="0.25">
      <c r="D19" s="13">
        <v>15</v>
      </c>
      <c r="E19" s="14">
        <v>2</v>
      </c>
      <c r="F19" s="14">
        <v>4</v>
      </c>
      <c r="G19" s="14">
        <v>6</v>
      </c>
      <c r="H19" s="15">
        <v>3</v>
      </c>
      <c r="J19" s="5">
        <v>15</v>
      </c>
      <c r="K19" s="8">
        <f t="shared" si="0"/>
        <v>2</v>
      </c>
      <c r="L19" s="6">
        <f t="shared" si="1"/>
        <v>4</v>
      </c>
      <c r="M19" s="6">
        <f t="shared" si="2"/>
        <v>6</v>
      </c>
      <c r="N19" s="6">
        <f t="shared" si="3"/>
        <v>3</v>
      </c>
    </row>
    <row r="20" spans="4:14" x14ac:dyDescent="0.25">
      <c r="D20" s="13">
        <v>16</v>
      </c>
      <c r="E20" s="14">
        <v>2</v>
      </c>
      <c r="F20" s="14">
        <v>4</v>
      </c>
      <c r="G20" s="14">
        <v>7</v>
      </c>
      <c r="H20" s="15">
        <v>3</v>
      </c>
      <c r="J20" s="5">
        <v>16</v>
      </c>
      <c r="K20" s="8">
        <f t="shared" si="0"/>
        <v>2</v>
      </c>
      <c r="L20" s="6">
        <f t="shared" si="1"/>
        <v>4</v>
      </c>
      <c r="M20" s="6">
        <f t="shared" si="2"/>
        <v>6</v>
      </c>
      <c r="N20" s="6">
        <f t="shared" si="3"/>
        <v>3</v>
      </c>
    </row>
    <row r="21" spans="4:14" x14ac:dyDescent="0.25">
      <c r="D21" s="13">
        <v>17</v>
      </c>
      <c r="E21" s="14">
        <v>3</v>
      </c>
      <c r="F21" s="14">
        <v>4</v>
      </c>
      <c r="G21" s="14">
        <v>7</v>
      </c>
      <c r="H21" s="15">
        <v>3</v>
      </c>
      <c r="J21" s="5">
        <v>17</v>
      </c>
      <c r="K21" s="8">
        <f t="shared" si="0"/>
        <v>3</v>
      </c>
      <c r="L21" s="6">
        <f t="shared" si="1"/>
        <v>4</v>
      </c>
      <c r="M21" s="6">
        <f t="shared" si="2"/>
        <v>7</v>
      </c>
      <c r="N21" s="6">
        <f t="shared" si="3"/>
        <v>3</v>
      </c>
    </row>
    <row r="22" spans="4:14" x14ac:dyDescent="0.25">
      <c r="D22" s="13">
        <v>18</v>
      </c>
      <c r="E22" s="14">
        <v>3</v>
      </c>
      <c r="F22" s="14">
        <v>5</v>
      </c>
      <c r="G22" s="14">
        <v>7</v>
      </c>
      <c r="H22" s="15">
        <v>3</v>
      </c>
      <c r="J22" s="5">
        <v>18</v>
      </c>
      <c r="K22" s="8">
        <f t="shared" si="0"/>
        <v>3</v>
      </c>
      <c r="L22" s="6">
        <f t="shared" si="1"/>
        <v>5</v>
      </c>
      <c r="M22" s="6">
        <f t="shared" si="2"/>
        <v>7</v>
      </c>
      <c r="N22" s="6">
        <f t="shared" si="3"/>
        <v>4</v>
      </c>
    </row>
    <row r="23" spans="4:14" x14ac:dyDescent="0.25">
      <c r="D23" s="13">
        <v>19</v>
      </c>
      <c r="E23" s="14">
        <v>3</v>
      </c>
      <c r="F23" s="14">
        <v>5</v>
      </c>
      <c r="G23" s="14">
        <v>8</v>
      </c>
      <c r="H23" s="15">
        <v>3</v>
      </c>
      <c r="J23" s="5">
        <v>19</v>
      </c>
      <c r="K23" s="8">
        <f t="shared" si="0"/>
        <v>3</v>
      </c>
      <c r="L23" s="6">
        <f t="shared" si="1"/>
        <v>5</v>
      </c>
      <c r="M23" s="6">
        <f t="shared" si="2"/>
        <v>8</v>
      </c>
      <c r="N23" s="6">
        <f t="shared" si="3"/>
        <v>4</v>
      </c>
    </row>
    <row r="24" spans="4:14" x14ac:dyDescent="0.25">
      <c r="D24" s="13">
        <v>20</v>
      </c>
      <c r="E24" s="14">
        <v>3</v>
      </c>
      <c r="F24" s="14">
        <v>5</v>
      </c>
      <c r="G24" s="14">
        <v>8</v>
      </c>
      <c r="H24" s="15">
        <v>4</v>
      </c>
      <c r="J24" s="5">
        <v>20</v>
      </c>
      <c r="K24" s="8">
        <f t="shared" si="0"/>
        <v>3</v>
      </c>
      <c r="L24" s="6">
        <f t="shared" si="1"/>
        <v>5</v>
      </c>
      <c r="M24" s="6">
        <f t="shared" si="2"/>
        <v>8</v>
      </c>
      <c r="N24" s="6">
        <f t="shared" si="3"/>
        <v>4</v>
      </c>
    </row>
    <row r="25" spans="4:14" x14ac:dyDescent="0.25">
      <c r="D25" s="13">
        <v>21</v>
      </c>
      <c r="E25" s="14">
        <v>3</v>
      </c>
      <c r="F25" s="14">
        <v>5</v>
      </c>
      <c r="G25" s="14">
        <v>9</v>
      </c>
      <c r="H25" s="15">
        <v>4</v>
      </c>
      <c r="J25" s="5">
        <v>21</v>
      </c>
      <c r="K25" s="8">
        <f t="shared" si="0"/>
        <v>3</v>
      </c>
      <c r="L25" s="6">
        <f t="shared" si="1"/>
        <v>5</v>
      </c>
      <c r="M25" s="6">
        <f t="shared" si="2"/>
        <v>8</v>
      </c>
      <c r="N25" s="6">
        <f t="shared" si="3"/>
        <v>4</v>
      </c>
    </row>
    <row r="26" spans="4:14" x14ac:dyDescent="0.25">
      <c r="D26" s="13">
        <v>22</v>
      </c>
      <c r="E26" s="14">
        <v>3</v>
      </c>
      <c r="F26" s="14">
        <v>6</v>
      </c>
      <c r="G26" s="14">
        <v>9</v>
      </c>
      <c r="H26" s="15">
        <v>4</v>
      </c>
      <c r="J26" s="5">
        <v>22</v>
      </c>
      <c r="K26" s="8">
        <f t="shared" si="0"/>
        <v>3</v>
      </c>
      <c r="L26" s="6">
        <f t="shared" si="1"/>
        <v>6</v>
      </c>
      <c r="M26" s="6">
        <f t="shared" si="2"/>
        <v>9</v>
      </c>
      <c r="N26" s="6">
        <f t="shared" si="3"/>
        <v>4</v>
      </c>
    </row>
    <row r="27" spans="4:14" x14ac:dyDescent="0.25">
      <c r="D27" s="13">
        <v>23</v>
      </c>
      <c r="E27" s="14">
        <v>3</v>
      </c>
      <c r="F27" s="14">
        <v>6</v>
      </c>
      <c r="G27" s="14">
        <v>9</v>
      </c>
      <c r="H27" s="15">
        <v>5</v>
      </c>
      <c r="J27" s="5">
        <v>23</v>
      </c>
      <c r="K27" s="8">
        <f t="shared" si="0"/>
        <v>3</v>
      </c>
      <c r="L27" s="6">
        <f t="shared" si="1"/>
        <v>6</v>
      </c>
      <c r="M27" s="6">
        <f t="shared" si="2"/>
        <v>9</v>
      </c>
      <c r="N27" s="6">
        <f t="shared" si="3"/>
        <v>5</v>
      </c>
    </row>
    <row r="28" spans="4:14" x14ac:dyDescent="0.25">
      <c r="D28" s="13">
        <v>24</v>
      </c>
      <c r="E28" s="14">
        <v>4</v>
      </c>
      <c r="F28" s="14">
        <v>6</v>
      </c>
      <c r="G28" s="14">
        <v>9</v>
      </c>
      <c r="H28" s="15">
        <v>5</v>
      </c>
      <c r="J28" s="5">
        <v>24</v>
      </c>
      <c r="K28" s="8">
        <f t="shared" si="0"/>
        <v>4</v>
      </c>
      <c r="L28" s="6">
        <f t="shared" si="1"/>
        <v>6</v>
      </c>
      <c r="M28" s="6">
        <f t="shared" si="2"/>
        <v>10</v>
      </c>
      <c r="N28" s="6">
        <f t="shared" si="3"/>
        <v>5</v>
      </c>
    </row>
    <row r="29" spans="4:14" x14ac:dyDescent="0.25">
      <c r="D29" s="13">
        <v>25</v>
      </c>
      <c r="E29" s="14">
        <v>4</v>
      </c>
      <c r="F29" s="14">
        <v>6</v>
      </c>
      <c r="G29" s="14">
        <v>10</v>
      </c>
      <c r="H29" s="15">
        <v>5</v>
      </c>
      <c r="J29" s="5">
        <v>25</v>
      </c>
      <c r="K29" s="8">
        <f t="shared" si="0"/>
        <v>4</v>
      </c>
      <c r="L29" s="6">
        <f t="shared" si="1"/>
        <v>6</v>
      </c>
      <c r="M29" s="6">
        <f t="shared" si="2"/>
        <v>10</v>
      </c>
      <c r="N29" s="6">
        <f t="shared" si="3"/>
        <v>5</v>
      </c>
    </row>
    <row r="30" spans="4:14" x14ac:dyDescent="0.25">
      <c r="D30" s="13">
        <v>26</v>
      </c>
      <c r="E30" s="14">
        <v>4</v>
      </c>
      <c r="F30" s="14">
        <v>7</v>
      </c>
      <c r="G30" s="14">
        <v>11</v>
      </c>
      <c r="H30" s="15">
        <v>5</v>
      </c>
      <c r="J30" s="5">
        <v>26</v>
      </c>
      <c r="K30" s="8">
        <f t="shared" si="0"/>
        <v>4</v>
      </c>
      <c r="L30" s="6">
        <f t="shared" si="1"/>
        <v>7</v>
      </c>
      <c r="M30" s="6">
        <f t="shared" si="2"/>
        <v>10</v>
      </c>
      <c r="N30" s="6">
        <f t="shared" si="3"/>
        <v>5</v>
      </c>
    </row>
    <row r="31" spans="4:14" x14ac:dyDescent="0.25">
      <c r="D31" s="13">
        <v>27</v>
      </c>
      <c r="E31" s="14">
        <v>4</v>
      </c>
      <c r="F31" s="14">
        <v>7</v>
      </c>
      <c r="G31" s="14">
        <v>11</v>
      </c>
      <c r="H31" s="15">
        <v>5</v>
      </c>
      <c r="J31" s="5">
        <v>27</v>
      </c>
      <c r="K31" s="8">
        <f t="shared" si="0"/>
        <v>4</v>
      </c>
      <c r="L31" s="6">
        <f t="shared" si="1"/>
        <v>7</v>
      </c>
      <c r="M31" s="6">
        <f t="shared" si="2"/>
        <v>11</v>
      </c>
      <c r="N31" s="6">
        <f t="shared" si="3"/>
        <v>5</v>
      </c>
    </row>
    <row r="32" spans="4:14"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2"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13511531-B769-4929-806F-2A05A4882D77}">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c8cd16cf-b28a-4d08-8e2d-9d89ab9eec4e"/>
    <ds:schemaRef ds:uri="http://purl.org/dc/terms/"/>
    <ds:schemaRef ds:uri="http://schemas.microsoft.com/office/infopath/2007/PartnerControls"/>
    <ds:schemaRef ds:uri="54c9f48a-5cd9-41d9-b6c2-36466c55415e"/>
    <ds:schemaRef ds:uri="http://schemas.microsoft.com/office/2006/metadata/properties"/>
  </ds:schemaRefs>
</ds:datastoreItem>
</file>

<file path=customXml/itemProps4.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Travel Claim Worksheet</vt:lpstr>
      <vt:lpstr>Versions</vt:lpstr>
      <vt:lpstr>Data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Carrie Schmidt</cp:lastModifiedBy>
  <cp:lastPrinted>2024-01-05T01:19:49Z</cp:lastPrinted>
  <dcterms:created xsi:type="dcterms:W3CDTF">2023-10-16T18:04:08Z</dcterms:created>
  <dcterms:modified xsi:type="dcterms:W3CDTF">2024-01-05T01:20:03Z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